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020" windowWidth="19200" windowHeight="5445" tabRatio="925"/>
  </bookViews>
  <sheets>
    <sheet name="3 - podrobný položkový rozpočet" sheetId="14" r:id="rId1"/>
  </sheets>
  <definedNames>
    <definedName name="_xlnm._FilterDatabase" localSheetId="0" hidden="1">'3 - podrobný položkový rozpočet'!$C$1:$D$168</definedName>
    <definedName name="E">#REF!</definedName>
    <definedName name="k">#REF!</definedName>
  </definedNames>
  <calcPr calcId="144525"/>
</workbook>
</file>

<file path=xl/calcChain.xml><?xml version="1.0" encoding="utf-8"?>
<calcChain xmlns="http://schemas.openxmlformats.org/spreadsheetml/2006/main">
  <c r="I161" i="14" l="1"/>
  <c r="G10" i="14" l="1"/>
  <c r="G127" i="14" l="1"/>
  <c r="G125" i="14"/>
  <c r="G123" i="14"/>
  <c r="G121" i="14"/>
  <c r="G119" i="14"/>
  <c r="G117" i="14"/>
  <c r="G115" i="14"/>
  <c r="G113" i="14"/>
  <c r="G111" i="14"/>
  <c r="G109" i="14"/>
  <c r="G107" i="14"/>
  <c r="G105" i="14"/>
  <c r="G103" i="14"/>
  <c r="G101" i="14"/>
  <c r="G99" i="14"/>
  <c r="G96" i="14"/>
  <c r="G95" i="14"/>
  <c r="G94" i="14"/>
  <c r="G93" i="14"/>
  <c r="G92" i="14"/>
  <c r="G91" i="14"/>
  <c r="G89" i="14"/>
  <c r="G88" i="14"/>
  <c r="G87" i="14"/>
  <c r="G86" i="14"/>
  <c r="G85" i="14"/>
  <c r="G84" i="14"/>
  <c r="G82" i="14"/>
  <c r="G81" i="14"/>
  <c r="G80" i="14"/>
  <c r="G79" i="14"/>
  <c r="G78" i="14"/>
  <c r="G77" i="14"/>
  <c r="G75" i="14"/>
  <c r="G73" i="14"/>
  <c r="G71" i="14"/>
  <c r="G69" i="14"/>
  <c r="G67" i="14"/>
  <c r="G65" i="14"/>
  <c r="G63" i="14"/>
  <c r="G61" i="14"/>
  <c r="G59" i="14"/>
  <c r="G57" i="14"/>
  <c r="G55" i="14"/>
  <c r="G53" i="14"/>
  <c r="G51" i="14"/>
  <c r="G49" i="14"/>
  <c r="G47" i="14"/>
  <c r="G44" i="14"/>
  <c r="G43" i="14"/>
  <c r="G42" i="14"/>
  <c r="G41" i="14"/>
  <c r="G40" i="14"/>
  <c r="G39" i="14"/>
  <c r="G37" i="14"/>
  <c r="G36" i="14"/>
  <c r="G35" i="14"/>
  <c r="G34" i="14"/>
  <c r="G33" i="14"/>
  <c r="G32" i="14"/>
  <c r="G30" i="14"/>
  <c r="G29" i="14"/>
  <c r="G28" i="14"/>
  <c r="G27" i="14"/>
  <c r="G26" i="14"/>
  <c r="G14" i="14"/>
  <c r="G13" i="14"/>
  <c r="G12" i="14"/>
  <c r="G11" i="14"/>
  <c r="J161" i="14" l="1"/>
  <c r="J162" i="14" s="1"/>
  <c r="I5" i="14"/>
  <c r="K5" i="14" s="1"/>
  <c r="I15" i="14"/>
  <c r="J163" i="14" l="1"/>
  <c r="I144" i="14"/>
  <c r="K144" i="14" s="1"/>
  <c r="I143" i="14"/>
  <c r="K143" i="14" s="1"/>
  <c r="I130" i="14"/>
  <c r="K130" i="14" s="1"/>
  <c r="I131" i="14"/>
  <c r="K131" i="14" s="1"/>
  <c r="I113" i="14"/>
  <c r="K113" i="14" s="1"/>
  <c r="I115" i="14"/>
  <c r="K115" i="14" s="1"/>
  <c r="I117" i="14"/>
  <c r="K117" i="14" s="1"/>
  <c r="I119" i="14"/>
  <c r="K119" i="14" s="1"/>
  <c r="I121" i="14"/>
  <c r="K121" i="14" s="1"/>
  <c r="I123" i="14"/>
  <c r="K123" i="14" s="1"/>
  <c r="I125" i="14"/>
  <c r="K125" i="14" s="1"/>
  <c r="I127" i="14"/>
  <c r="K127" i="14" s="1"/>
  <c r="I128" i="14"/>
  <c r="K128" i="14" s="1"/>
  <c r="I129" i="14"/>
  <c r="K129" i="14" s="1"/>
  <c r="I99" i="14"/>
  <c r="K99" i="14" s="1"/>
  <c r="I101" i="14"/>
  <c r="K101" i="14" s="1"/>
  <c r="I103" i="14"/>
  <c r="K103" i="14" s="1"/>
  <c r="I105" i="14"/>
  <c r="K105" i="14" s="1"/>
  <c r="I107" i="14"/>
  <c r="K107" i="14" s="1"/>
  <c r="I109" i="14"/>
  <c r="K109" i="14" s="1"/>
  <c r="I111" i="14"/>
  <c r="K111" i="14" s="1"/>
  <c r="I91" i="14"/>
  <c r="K91" i="14" s="1"/>
  <c r="I92" i="14"/>
  <c r="K92" i="14" s="1"/>
  <c r="I93" i="14"/>
  <c r="K93" i="14" s="1"/>
  <c r="I94" i="14"/>
  <c r="K94" i="14" s="1"/>
  <c r="I95" i="14"/>
  <c r="K95" i="14" s="1"/>
  <c r="I96" i="14"/>
  <c r="K96" i="14" s="1"/>
  <c r="I77" i="14"/>
  <c r="K77" i="14" s="1"/>
  <c r="I69" i="14"/>
  <c r="K69" i="14" s="1"/>
  <c r="I71" i="14"/>
  <c r="K71" i="14" s="1"/>
  <c r="I73" i="14"/>
  <c r="K73" i="14" s="1"/>
  <c r="I75" i="14"/>
  <c r="K75" i="14" s="1"/>
  <c r="I47" i="14"/>
  <c r="K47" i="14" s="1"/>
  <c r="I49" i="14"/>
  <c r="K49" i="14" s="1"/>
  <c r="I51" i="14"/>
  <c r="K51" i="14" s="1"/>
  <c r="I53" i="14"/>
  <c r="K53" i="14" s="1"/>
  <c r="I55" i="14"/>
  <c r="K55" i="14" s="1"/>
  <c r="I57" i="14"/>
  <c r="K57" i="14" s="1"/>
  <c r="I59" i="14"/>
  <c r="K59" i="14" s="1"/>
  <c r="I61" i="14"/>
  <c r="K61" i="14" s="1"/>
  <c r="I63" i="14"/>
  <c r="K63" i="14" s="1"/>
  <c r="I65" i="14"/>
  <c r="K65" i="14" s="1"/>
  <c r="I67" i="14"/>
  <c r="K67" i="14" s="1"/>
  <c r="I40" i="14"/>
  <c r="K40" i="14" s="1"/>
  <c r="I41" i="14"/>
  <c r="K41" i="14" s="1"/>
  <c r="I42" i="14"/>
  <c r="K42" i="14" s="1"/>
  <c r="I43" i="14"/>
  <c r="K43" i="14" s="1"/>
  <c r="I44" i="14"/>
  <c r="K44" i="14" s="1"/>
  <c r="I39" i="14"/>
  <c r="K39" i="14" s="1"/>
  <c r="I88" i="14" l="1"/>
  <c r="K88" i="14" s="1"/>
  <c r="I87" i="14"/>
  <c r="K87" i="14" s="1"/>
  <c r="I86" i="14"/>
  <c r="K86" i="14" s="1"/>
  <c r="I37" i="14"/>
  <c r="K37" i="14" s="1"/>
  <c r="I36" i="14"/>
  <c r="K36" i="14" s="1"/>
  <c r="I35" i="14"/>
  <c r="K35" i="14" s="1"/>
  <c r="I34" i="14"/>
  <c r="K34" i="14" s="1"/>
  <c r="I33" i="14"/>
  <c r="K33" i="14" s="1"/>
  <c r="I14" i="14"/>
  <c r="K14" i="14" s="1"/>
  <c r="I13" i="14"/>
  <c r="K13" i="14" s="1"/>
  <c r="I12" i="14"/>
  <c r="K12" i="14" s="1"/>
  <c r="I11" i="14"/>
  <c r="K11" i="14" s="1"/>
  <c r="I136" i="14" l="1"/>
  <c r="K136" i="14" s="1"/>
  <c r="I135" i="14"/>
  <c r="K135" i="14" s="1"/>
  <c r="I134" i="14"/>
  <c r="K134" i="14" s="1"/>
  <c r="I133" i="14"/>
  <c r="K133" i="14" s="1"/>
  <c r="I132" i="14"/>
  <c r="K132" i="14" s="1"/>
  <c r="I89" i="14"/>
  <c r="K89" i="14" s="1"/>
  <c r="I85" i="14"/>
  <c r="K85" i="14" s="1"/>
  <c r="I84" i="14"/>
  <c r="K84" i="14" s="1"/>
  <c r="I82" i="14"/>
  <c r="K82" i="14" s="1"/>
  <c r="I81" i="14"/>
  <c r="K81" i="14" s="1"/>
  <c r="I80" i="14"/>
  <c r="K80" i="14" s="1"/>
  <c r="I79" i="14"/>
  <c r="K79" i="14" s="1"/>
  <c r="I78" i="14"/>
  <c r="K78" i="14" s="1"/>
  <c r="I32" i="14"/>
  <c r="K32" i="14" s="1"/>
  <c r="I30" i="14"/>
  <c r="K30" i="14" s="1"/>
  <c r="I29" i="14"/>
  <c r="K29" i="14" s="1"/>
  <c r="I28" i="14"/>
  <c r="K28" i="14" s="1"/>
  <c r="I27" i="14"/>
  <c r="K27" i="14" s="1"/>
  <c r="I26" i="14"/>
  <c r="K26" i="14" s="1"/>
  <c r="I25" i="14"/>
  <c r="K25" i="14" s="1"/>
  <c r="I23" i="14"/>
  <c r="K23" i="14" s="1"/>
  <c r="I22" i="14"/>
  <c r="K22" i="14" s="1"/>
  <c r="I21" i="14"/>
  <c r="K21" i="14" s="1"/>
  <c r="I20" i="14"/>
  <c r="K20" i="14" s="1"/>
  <c r="I19" i="14"/>
  <c r="K19" i="14" s="1"/>
  <c r="I18" i="14"/>
  <c r="K18" i="14" s="1"/>
  <c r="I17" i="14"/>
  <c r="K17" i="14" s="1"/>
  <c r="I16" i="14"/>
  <c r="K16" i="14" s="1"/>
  <c r="K15" i="14"/>
  <c r="I154" i="14"/>
  <c r="K154" i="14" s="1"/>
  <c r="I153" i="14"/>
  <c r="K153" i="14" s="1"/>
  <c r="I151" i="14"/>
  <c r="K151" i="14" s="1"/>
  <c r="I150" i="14"/>
  <c r="K150" i="14" s="1"/>
  <c r="I148" i="14"/>
  <c r="K148" i="14" s="1"/>
  <c r="I147" i="14"/>
  <c r="K147" i="14" s="1"/>
  <c r="I141" i="14"/>
  <c r="K141" i="14" s="1"/>
  <c r="I140" i="14"/>
  <c r="K140" i="14" s="1"/>
  <c r="I139" i="14"/>
  <c r="K139" i="14" s="1"/>
  <c r="I138" i="14"/>
  <c r="K138" i="14" s="1"/>
  <c r="I7" i="14" l="1"/>
  <c r="K7" i="14" s="1"/>
  <c r="I6" i="14"/>
  <c r="K6" i="14" s="1"/>
  <c r="I8" i="14"/>
  <c r="K8" i="14" s="1"/>
  <c r="I9" i="14"/>
  <c r="K9" i="14" s="1"/>
  <c r="I158" i="14"/>
  <c r="K158" i="14" s="1"/>
  <c r="K159" i="14" l="1"/>
  <c r="I156" i="14"/>
  <c r="K161" i="14" l="1"/>
  <c r="I162" i="14"/>
  <c r="I163" i="14" s="1"/>
  <c r="K163" i="14" s="1"/>
  <c r="K156" i="14"/>
  <c r="K162" i="14" l="1"/>
</calcChain>
</file>

<file path=xl/sharedStrings.xml><?xml version="1.0" encoding="utf-8"?>
<sst xmlns="http://schemas.openxmlformats.org/spreadsheetml/2006/main" count="557" uniqueCount="147">
  <si>
    <t>P.č.</t>
  </si>
  <si>
    <t>Množstvo</t>
  </si>
  <si>
    <t>Jednotková cena</t>
  </si>
  <si>
    <t>Merná jednotka</t>
  </si>
  <si>
    <t>Riadenie projektu</t>
  </si>
  <si>
    <t>DPH:</t>
  </si>
  <si>
    <t>3. Podrobný položkový rozpočet (v EUR)</t>
  </si>
  <si>
    <t>Celkom (v EUR):</t>
  </si>
  <si>
    <t>Názov hlavnej/ podpornej aktivity</t>
  </si>
  <si>
    <t>Názov výdavku</t>
  </si>
  <si>
    <t>Žiadateľ/ partner</t>
  </si>
  <si>
    <t>Skupina výdavkov (kód)</t>
  </si>
  <si>
    <t>Výdavky celkovo</t>
  </si>
  <si>
    <t xml:space="preserve">Neoprávnené výdavky </t>
  </si>
  <si>
    <t>Oprávnené výdavky</t>
  </si>
  <si>
    <t>ks</t>
  </si>
  <si>
    <t>Dokument analýzy súčasného stavu (životné situácie, služby, procesy, organizácia)</t>
  </si>
  <si>
    <t>Dokument katalógu požiadaviek</t>
  </si>
  <si>
    <t>Dokument detailnej funkčnej špecifikácie (životné situácie, elektronické služby, optimalizované procesy, organizácia)</t>
  </si>
  <si>
    <t>Dokument technického návrhu riešenia (IKT architektúra, IKT infraštruktúra)</t>
  </si>
  <si>
    <t>Dokument detailnej analýzy a návrhu funkcionality pre spoločné moduly ÚPVS v rozsahu potrebnom pre poskytovanie elektronických služieb (IAM, Notifikačný modul, Platobný modul, Modul elektronického doručovania, eDesk modul, eForm modul, Modul centrálnej elektronickej podateľne, MDUERZ)</t>
  </si>
  <si>
    <t>Dokument detailnej analýzy a návrhu Mid-office komponentov pre správu elektronického obsahu (Document management system (DMS), Content management system (CMS))</t>
  </si>
  <si>
    <t>Dokument detailnej analýzy a návrhu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(lokálny))</t>
  </si>
  <si>
    <t>súbor</t>
  </si>
  <si>
    <t>Implementované Mid-office komponenty pre správu elektronického obsahu vrátane ich integrácie do riešenia IIS samosprávy (Document management system (DMS), Content management system (CMS))</t>
  </si>
  <si>
    <t>Implementované Back-office komponenty pre lokálne registre vrátane ich integrácie do riešenia IIS samosprávy (Register zdravotných a zdravotníckych zariadení (lokálny), Register poskytovateľov sociálnych služieb (lokálny), Register obyvateľov (lokálny), Register právnických osôb (lokálny), Register adries a nehnuteľností (lokálny))</t>
  </si>
  <si>
    <t>Testovanie</t>
  </si>
  <si>
    <t>Nasadenie</t>
  </si>
  <si>
    <t>Nasadená funkcionalita spoločných modulov ÚPVS do produkčnej prevádzky v rámci riešenia IIS samosprávy (IAM, Notifikačný modul, Platobný modul, Modul elektronického doručovania, eDesk modul, eForm modul, Modul centrálnej elektronickej podateľne, MDUERZ)</t>
  </si>
  <si>
    <t>Nasadené Mid-office komponenty pre správu elektronického obsahu do produkčnej prevádzky (Document management system (DMS), Content management system (CMS))</t>
  </si>
  <si>
    <t>Nasadené Back-office komponenty pre lokálne registre do produkčnej prevádzky (Register zdravotných a zdravotníckych zariadení (lokálny), Register poskytovateľov sociálnych služieb (lokálny), Register obyvateľov (lokálny), Register právnických osôb (lokálny), Register adries a nehnuteľností (lokálny))</t>
  </si>
  <si>
    <t>Sprevádzkované integračné rozhrania IIS samosprávy na základné registre v produkčnej prevádzke (Register fyzických osôb (RFO), Register právnických osôb a podnikateľov (RPO), Register priestorových informácií (RPI), Register adries (RA))</t>
  </si>
  <si>
    <t>Sprevádzkované integračné rozhrania IIS samosprávy na externé systémy v produkčnej prevádzke (Register trestov, Základné číselníky, Kataster)</t>
  </si>
  <si>
    <t>Obstaranie a nasadenie HW a SW licencií</t>
  </si>
  <si>
    <t>SW licencie - Primárna lokalita - Serverové</t>
  </si>
  <si>
    <t>SW licencie - Primárna lokalita - Užívateľské</t>
  </si>
  <si>
    <t>SW licencie - Sekundárna lokalita - Serverové</t>
  </si>
  <si>
    <t>SW licencie - Sekundárna lokalita - Užívateľské</t>
  </si>
  <si>
    <t>Dokument detailnej analýzy a návrhu SW infraštruktúry IIS samosprávy</t>
  </si>
  <si>
    <t>osobodeň</t>
  </si>
  <si>
    <t xml:space="preserve">Výpočtová technika </t>
  </si>
  <si>
    <t>Dokument detailnej analýzy a návrhu HW infraštruktúry (výpočtová technika) IIS samosprávy</t>
  </si>
  <si>
    <t>Telekomunikačná technika</t>
  </si>
  <si>
    <t>Dokument detailnej analýzy a návrhu HW infraštruktúry (telekomunikačná technika) IIS samosprávy</t>
  </si>
  <si>
    <t>Rezerva</t>
  </si>
  <si>
    <t>Rezerva na nepredvídané výdavky (na krytie rizík)</t>
  </si>
  <si>
    <t>%</t>
  </si>
  <si>
    <t>Riadenie obsahu projektu podľa PRINCE2 / MRP (metodika riadenia projektov)</t>
  </si>
  <si>
    <t>Vývoj</t>
  </si>
  <si>
    <t>Dokument testovacích scenárov a testovacích protokolov Mid-office komponentov pre správu elektronického obsahu (Document management system (DMS), Content management system (CMS))</t>
  </si>
  <si>
    <t>Dokument testovacích scenárov a testovacích protokolov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(lokálny))</t>
  </si>
  <si>
    <t>Inštalácia a konfigurácia SW infraštruktúry IIS samosprávy</t>
  </si>
  <si>
    <t>Inštalácia a konfigurácia HW infraštruktúry (výpočtová technika) IIS samosprávy</t>
  </si>
  <si>
    <t>Inštalácia a konfigurácia HW infraštruktúry (telekomunikačná technika) IIS samosprávy</t>
  </si>
  <si>
    <t>BSK</t>
  </si>
  <si>
    <t>Dokument súčasného stavu legislatívy upravujúcej cieľové služby</t>
  </si>
  <si>
    <t>Dokument návrhu legislatívnych zmien budúceho stavu</t>
  </si>
  <si>
    <t>Dokument detailnej analýzy a návrhu Front-office komponentov (Portál samosprávy, Info modul, Elektronické formuláre na úrovni samosprávy, Príprava elektronickej podateľne na úrovni samosprávy na integráciu do riešenia a integrácia do IIS BSK, Integrácia na GIS Front office)</t>
  </si>
  <si>
    <t>Dokument detailnej analýzy a návrhu Mid-office komponentov pre procesnú integráciu a riadenie podaní (Business process management (BPM), Business rules engine (BRE), Workflow management (WFM), Enterprise Service Bus (ESB),Definičné údaje podaní, Údaje o vykonávaní podaní)</t>
  </si>
  <si>
    <t>Dokument detailnej analýzy a návrhu Back-office komponentov pre prípravu SVS na integráciu do riešenia a integrácia do IIS samosprávy (účtovný systém, správa majetku, mzdový systém, systém pre zastupiteľstvo samosprávy, rozpočtový systém, registratúra, interný reporting)</t>
  </si>
  <si>
    <t>Dokument detailnej analýzy a návrhu Back-office komponentov pre operatívne dátové úložiská (eDemokracia, Obstarávanie, Licencovanie a povoľovanie, Dotácie a príspevky, Registrovanie, Notifikácie a sťažnosti, Informovanie a poradenstvo, Integrácia na GIS Back office)</t>
  </si>
  <si>
    <t>Dokument detailnej špecikácie integrácie na externé systémy v rozsahu potrebnom pre poskytovanie elektronických služieb (ITMS, Register trestov, Základné číselníky, Kataster)</t>
  </si>
  <si>
    <t>Implementované Front-office komponenty vrátane ich integrácie do riešenia IIS samosprávy (Portál samosprávy, Info modul, Elektronické formuláre na úrovni samosprávy, Príprava elektronickej podateľne na úrovni samosprávy na integráciu do riešenia a integrácia do IIS BSK, Integrácia na GIS Front office)</t>
  </si>
  <si>
    <t>Implementované Mid-office komponenty pre procesnú integráciu a riadenie podaní vrátane ich integrácie do riešenia IIS samosprávy (Business process management (BPM), Business rules engine (BRE), Workflow management (WFM), Enterprise Service Bus (ESB),Definičné údaje podaní, Údaje o vykonávaní podaní)</t>
  </si>
  <si>
    <t>Implementované Back-office komponenty pre prípravu SVS na integráciu do riešenia a integrácia do IIS samosprávy (účtovný systém, správa majetku, mzdový systém, systém pre zastupiteľstvo samosprávy, rozpočtový systém, registratúra, interný reporting)</t>
  </si>
  <si>
    <t>Implementované Back-office komponenty pre operatívne dátové úložiská vrátane ich integrácie do riešenia IIS samosprávy (eDemokracia, Obstarávanie, Licencovanie a povoľovanie, Dotácie a príspevky, Registrovanie, Notifikácie a sťažnosti, Informovanie a poradenstvo, Integrácia na GIS Back office)</t>
  </si>
  <si>
    <t>Dokument testovacích scenárov a testovacích protokolov Front-office komponentov (Portál samosprávy, Info modul, Elektronické formuláre na úrovni samosprávy, Príprava elektronickej podateľne na úrovni samosprávy na integráciu do riešenia a integrácia do IIS BSK, Integrácia na GIS Front office)</t>
  </si>
  <si>
    <t>Dokument testovacích scenárov a testovacích protokolov Mid-office komponentov pre procesnú integráciu a riadenie podaní (Business process management (BPM), Business rules engine (BRE), Workflow management (WFM), Enterprise Service Bus (ESB),Definičné údaje podaní, Údaje o vykonávaní podaní)</t>
  </si>
  <si>
    <t>Dokument testovacích scenárov a testovacích protokolov Back-office komponentov pre prípravu SVS na integráciu do riešenia a integrácia do IIS samosprávy (účtovný systém, správa majetku, mzdový systém, systém pre zastupiteľstvo samosprávy, rozpočtový systém, registratúra, interný reporting)</t>
  </si>
  <si>
    <t>Dokument testovacích scenárov a testovacích protokolov Back-office komponentov pre operatívne dátové úložiská (eDemokracia, Obstarávanie, Licencovanie a povoľovanie, Dotácie a príspevky, Registrovanie, Notifikácie a sťažnosti, Informovanie a poradenstvo, Integrácia na GIS Back office)</t>
  </si>
  <si>
    <t>Nasadené Front-office komponenty do produkčnej prevádzky (Portál samosprávy, Info modul, Elektronické formuláre na úrovni samosprávy, Príprava elektronickej podateľne na úrovni samosprávy na integráciu do riešenia a integrácia do IIS BSK, Integrácia na GIS Front office))</t>
  </si>
  <si>
    <t>Nasadené Mid-office komponenty pre procesnú integráciu a riadenie podaní do produkčnej prevádzky (Business process management (BPM), Business rules engine (BRE), Workflow management (WFM), Enterprise Service Bus (ESB),Definičné údaje podaní, Údaje o vykonávaní podaní)</t>
  </si>
  <si>
    <t>Nasadené Back-office komponenty pre prípravu SVS na integráciu do riešenia a integrácia do IIS samosprávy do produkčnej prevádzky (účtovný systém, správa majetku, mzdový systém, systém pre zastupiteľstvo samosprávy, rozpočtový systém, registratúra, interný reporting)</t>
  </si>
  <si>
    <t>Nasadené Back-office komponenty pre operatívne dátové úložiská do produkčnej prevádzky (eDemokracia, Obstarávanie, Licencovanie a povoľovanie, Dotácie a príspevky, Registrovanie, Notifikácie a sťažnosti, Informovanie a poradenstvo, Integrácia na GIS Back office)</t>
  </si>
  <si>
    <t>Celkom s DPH (v EUR):</t>
  </si>
  <si>
    <t>Popis aktuálneho stavu a koncepčný návrh architektúry a infraštruktúry</t>
  </si>
  <si>
    <t>Návrh zálohovania dát, politiky zálohovania</t>
  </si>
  <si>
    <t>Definícia a riešenie úrovne disaster recovery</t>
  </si>
  <si>
    <t>Návrh a riešenie sieťovej bezpečnosti</t>
  </si>
  <si>
    <t>PILOT I.</t>
  </si>
  <si>
    <t>PILOT II.</t>
  </si>
  <si>
    <t>PILOT III.</t>
  </si>
  <si>
    <t>Integrácie na externé systémy</t>
  </si>
  <si>
    <t>IAM</t>
  </si>
  <si>
    <t>Implementované funkcionality spoločných modulov ÚPVS do riešenia IIS samosprávy - IAM</t>
  </si>
  <si>
    <t>Notifikačný modul</t>
  </si>
  <si>
    <t>Implementované funkcionality spoločných modulov ÚPVS do riešenia IIS samosprávy - Notifikačný modul</t>
  </si>
  <si>
    <t>Platobný modul</t>
  </si>
  <si>
    <t>Implementované funkcionality spoločných modulov ÚPVS do riešenia IIS samosprávy - Platobný modul</t>
  </si>
  <si>
    <t>Modul elektronického doručovania</t>
  </si>
  <si>
    <t>Implementované funkcionality spoločných modulov ÚPVS do riešenia IIS samosprávy - Modul elektronického doručovania</t>
  </si>
  <si>
    <t>eDesk modul</t>
  </si>
  <si>
    <t>eForm modul</t>
  </si>
  <si>
    <t>Implementované funkcionality spoločných modulov ÚPVS do riešenia IIS samosprávy - eForm modul</t>
  </si>
  <si>
    <t>Modul centrálnej elektronicej podateľne</t>
  </si>
  <si>
    <t>Implementované funkcionality spoločných modulov ÚPVS do riešenia IIS samosprávy - Modul centrálnej elektronickej podateľne</t>
  </si>
  <si>
    <t>MDUERZ</t>
  </si>
  <si>
    <t>Implementované funkcionality spoločných modulov ÚPVS do riešenia IIS samosprávy - MDUERZ</t>
  </si>
  <si>
    <t>Register fyzických osôb (RFO)</t>
  </si>
  <si>
    <t>Implementované integračné väzby a rozhrania na základné registre v rámci riešenia IIS samosprávy - Register fyzických osôb (RFO)</t>
  </si>
  <si>
    <t>Register právnických osôb a podnikateľov (RPO)</t>
  </si>
  <si>
    <t>Implementované integračné väzby a rozhrania na základné registre v rámci riešenia IIS samosprávy - Register právinckých osôb a podnikateľov (RPO)</t>
  </si>
  <si>
    <t>Register priestorových informácií (RPI)</t>
  </si>
  <si>
    <t>Implementované integračné väzby a rozhrania na základné registre v rámci riešenia IIS samosprávy - Register priestorových informácií (RPI)</t>
  </si>
  <si>
    <t>Register adries (RA)</t>
  </si>
  <si>
    <t>Implementované integračné väzby a rozhrania na základné registre v rámci riešenia IIS samosprávy - Register adries (RA)</t>
  </si>
  <si>
    <t xml:space="preserve">Register trestov </t>
  </si>
  <si>
    <t>Základné číselníky</t>
  </si>
  <si>
    <t>Kataster</t>
  </si>
  <si>
    <t>Implementované integračné väzby a rozhrania na externé systémy v rámci riešenia IIS samosprávy - Register trestov</t>
  </si>
  <si>
    <t>Implementované integračné väzby a rozhrania na externé systémy v rámci riešenia IIS samosprávy - Základné číselníky</t>
  </si>
  <si>
    <t>Implementované integračné väzby a rozhrania na externé systémy v rámci riešenia IIS samosprávy - Kataster</t>
  </si>
  <si>
    <t>Dokument testovacích scenárov a testovacích protokolov Back-office komponentov pre lokálne registre (Register zdravotných a zdravotníckych zariadení (lokálny), Register poskytovateľov sociálnych služieb (lokálny), Register obyvateľov (lokálny), Register právnických osôb (lokálny), Register adries a nehnuteľností (lokálny)</t>
  </si>
  <si>
    <t>Dokument testovacích scenárov a testovacích protokolov funkcionality spoločných modulov ÚPVS v rámci riešenia IIS samosprávy - IAM</t>
  </si>
  <si>
    <t>Dokument testovacích scenárov a testovacích protokolov funkcionality spoločných modulov ÚPVS v rámci riešenia IIS samosprávy - Notifikačný modul</t>
  </si>
  <si>
    <t>Dokument testovacích scenárov a testovacích protokolov funkcionality spoločných modulov ÚPVS v rámci riešenia IIS samosprávy - Platobný modul</t>
  </si>
  <si>
    <t>Dokument testovacích scenárov a testovacích protokolov funkcionality spoločných modulov ÚPVS v rámci riešenia IIS samosprávy - Modul elektronického doručovania</t>
  </si>
  <si>
    <t>Dokument testovacích scenárov a testovacích protokolov funkcionality spoločných modulov ÚPVS v rámci riešenia IIS samosprávy - eDesk modul</t>
  </si>
  <si>
    <t>Dokument testovacích scenárov a testovacích protokolov funkcionality spoločných modulov ÚPVS v rámci riešenia IIS samosprávy - eForm modul</t>
  </si>
  <si>
    <t>Modul centrálnej elektronickej podateľne</t>
  </si>
  <si>
    <t>Dokument testovacích scenárov a testovacích protokolov funkcionality spoločných modulov ÚPVS v rámci riešenia IIS samosprávy - Modul centrálnej elektronickej podateľne</t>
  </si>
  <si>
    <t>Dokument testovacích scenárov a testovacích protokolov funkcionality spoločných modulov ÚPVS v rámci riešenia IIS samosprávy - MDUERZ</t>
  </si>
  <si>
    <t>Dokument testovacích scenárov a testovacích protokolov integrácie na základné registre - Register fyzických osôb (RFO)</t>
  </si>
  <si>
    <t>Dokument testovacích scenárov a testovacích protokolov integrácie na základné registre - Register právnických osôb a podnikateľov (RPO)</t>
  </si>
  <si>
    <t>Dokument testovacích scenárov a testovacích protokolov integrácie na základné registre - Register priestorových informácií (RPI)</t>
  </si>
  <si>
    <t>Dokument testovacích scenárov a testovacích protokolov integrácie na základné registre - Register adries (RA)</t>
  </si>
  <si>
    <t>Register trestov</t>
  </si>
  <si>
    <t>Dokument testovacích scenárov a testovacích protokolov integrácie na externé systémy - Kataster</t>
  </si>
  <si>
    <t>Dokument detailnej špecikácie integrácie na základné registre v rozsahu potrebnom pre poskytovanie elektronických služieb (Register fyzických osôb (RFO), Register právnických osôb a podnikateľov (RPO), Register priestorových informácií (RPI), Register adries (RA)</t>
  </si>
  <si>
    <t>Implementované Mid-office komponenty pre procesnú integráciu a riadenie podaní vrátane ich integrácie do riešenia IIS samosprávy (Business process management (BPM), Business rules engine (BRE), Workflow management (WFM), Enterprise Service Bus (ESB), Definičné údaje podaní, Údaje o vykonávaní podaní)</t>
  </si>
  <si>
    <t>Implementované funkcionality spoločných modulov ÚPVS do riešenia IIS samosprávy - eDesk modul</t>
  </si>
  <si>
    <t>Dokument testovacích scenárov a testovacích protokolov Mid-office komponentov pre procesnú integráciu a riadenie podaní (Business process management (BPM), Business rules engine (BRE), Workflow management (WFM), Enterprise Service Bus (ESB), Definičné údaje podaní, Údaje o vykonávaní podaní)</t>
  </si>
  <si>
    <t>Dokument testovacích scenárov a testovacích protokolov integrácie na externé systémy - Register trestov</t>
  </si>
  <si>
    <t>Dokument testovacích scenárov a testovacích protokolov integrácie na externé systémy - Základné číselníky</t>
  </si>
  <si>
    <t>Dodávka licencií</t>
  </si>
  <si>
    <t>Dodávka výpočtovej a telekomunikačnej techniky</t>
  </si>
  <si>
    <t>Dokumentácia a inštalácia HW a SW infraštruktúry</t>
  </si>
  <si>
    <t>SW infraštruktúra</t>
  </si>
  <si>
    <t>HW inštalácia - výpočtová technika</t>
  </si>
  <si>
    <t>HW infraštruktúra - telekomunikačná technika</t>
  </si>
  <si>
    <t xml:space="preserve">Rezerva  </t>
  </si>
  <si>
    <t>711003</t>
  </si>
  <si>
    <t>637005</t>
  </si>
  <si>
    <t>713002</t>
  </si>
  <si>
    <t>713003</t>
  </si>
  <si>
    <t>Analýza a dizajn</t>
  </si>
  <si>
    <t>Projekt: Elektronizácia BSK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</si>
</sst>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#,##0.000"/>
    <numFmt numFmtId="165" formatCode="#,##0.00000"/>
    <numFmt numFmtId="166" formatCode="_-* #,##0\ &quot;Kč&quot;_-;\-* #,##0\ &quot;Kč&quot;_-;_-* &quot;-&quot;\ &quot;Kč&quot;_-;_-@_-"/>
    <numFmt numFmtId="167" formatCode="0.000000000000000%"/>
    <numFmt numFmtId="168" formatCode="#,##0.000000000000000"/>
    <numFmt numFmtId="169" formatCode="#,##0.00\ &quot;€&quot;"/>
    <numFmt numFmtId="170" formatCode="0.000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9"/>
      <name val="Arial CE"/>
      <charset val="238"/>
    </font>
    <font>
      <b/>
      <sz val="10"/>
      <color indexed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 CE"/>
      <charset val="238"/>
    </font>
    <font>
      <sz val="10"/>
      <color theme="1"/>
      <name val="Arial"/>
      <family val="2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9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right" vertical="center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wrapText="1"/>
    </xf>
    <xf numFmtId="0" fontId="0" fillId="2" borderId="0" xfId="0" applyFill="1"/>
    <xf numFmtId="0" fontId="0" fillId="3" borderId="0" xfId="0" applyFill="1"/>
    <xf numFmtId="0" fontId="7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 vertical="center"/>
    </xf>
    <xf numFmtId="49" fontId="1" fillId="0" borderId="3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0" fontId="1" fillId="0" borderId="7" xfId="0" applyFont="1" applyFill="1" applyBorder="1" applyAlignment="1">
      <alignment wrapText="1"/>
    </xf>
    <xf numFmtId="1" fontId="8" fillId="0" borderId="0" xfId="0" applyNumberFormat="1" applyFont="1" applyFill="1" applyAlignment="1">
      <alignment horizontal="left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165" fontId="2" fillId="0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 applyProtection="1">
      <alignment vertical="center" wrapText="1"/>
    </xf>
    <xf numFmtId="1" fontId="1" fillId="0" borderId="12" xfId="0" applyNumberFormat="1" applyFont="1" applyFill="1" applyBorder="1" applyAlignment="1">
      <alignment horizontal="left" vertical="center" wrapText="1"/>
    </xf>
    <xf numFmtId="165" fontId="0" fillId="0" borderId="14" xfId="0" applyNumberFormat="1" applyFill="1" applyBorder="1" applyAlignment="1">
      <alignment horizontal="right"/>
    </xf>
    <xf numFmtId="165" fontId="0" fillId="0" borderId="0" xfId="0" applyNumberFormat="1" applyBorder="1" applyAlignment="1">
      <alignment horizontal="right" vertical="justify"/>
    </xf>
    <xf numFmtId="165" fontId="0" fillId="0" borderId="0" xfId="0" applyNumberFormat="1" applyBorder="1" applyAlignment="1">
      <alignment horizontal="right"/>
    </xf>
    <xf numFmtId="164" fontId="2" fillId="0" borderId="15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 applyProtection="1">
      <alignment vertical="justify"/>
    </xf>
    <xf numFmtId="164" fontId="3" fillId="0" borderId="10" xfId="0" applyNumberFormat="1" applyFont="1" applyFill="1" applyBorder="1" applyAlignment="1" applyProtection="1">
      <alignment vertical="justify"/>
    </xf>
    <xf numFmtId="9" fontId="3" fillId="0" borderId="10" xfId="0" applyNumberFormat="1" applyFont="1" applyFill="1" applyBorder="1" applyAlignment="1" applyProtection="1">
      <alignment vertical="justify"/>
      <protection locked="0"/>
    </xf>
    <xf numFmtId="4" fontId="3" fillId="0" borderId="10" xfId="0" applyNumberFormat="1" applyFont="1" applyFill="1" applyBorder="1" applyAlignment="1" applyProtection="1">
      <alignment vertical="justify"/>
    </xf>
    <xf numFmtId="0" fontId="3" fillId="0" borderId="10" xfId="0" applyFont="1" applyFill="1" applyBorder="1" applyAlignment="1">
      <alignment vertical="justify"/>
    </xf>
    <xf numFmtId="164" fontId="1" fillId="0" borderId="10" xfId="0" applyNumberFormat="1" applyFont="1" applyFill="1" applyBorder="1" applyAlignment="1" applyProtection="1">
      <alignment vertical="justify" wrapText="1"/>
    </xf>
    <xf numFmtId="165" fontId="1" fillId="0" borderId="10" xfId="0" applyNumberFormat="1" applyFont="1" applyFill="1" applyBorder="1" applyAlignment="1" applyProtection="1">
      <alignment vertical="justify" wrapText="1"/>
    </xf>
    <xf numFmtId="9" fontId="1" fillId="0" borderId="10" xfId="0" applyNumberFormat="1" applyFont="1" applyFill="1" applyBorder="1" applyAlignment="1" applyProtection="1">
      <alignment vertical="justify" wrapText="1"/>
      <protection locked="0"/>
    </xf>
    <xf numFmtId="4" fontId="1" fillId="0" borderId="10" xfId="0" applyNumberFormat="1" applyFont="1" applyFill="1" applyBorder="1" applyAlignment="1" applyProtection="1">
      <alignment vertical="justify" wrapText="1"/>
    </xf>
    <xf numFmtId="0" fontId="1" fillId="0" borderId="10" xfId="0" applyFont="1" applyFill="1" applyBorder="1" applyAlignment="1">
      <alignment vertical="justify" wrapText="1"/>
    </xf>
    <xf numFmtId="1" fontId="1" fillId="0" borderId="10" xfId="0" applyNumberFormat="1" applyFont="1" applyFill="1" applyBorder="1" applyAlignment="1" applyProtection="1">
      <alignment vertical="justify" wrapText="1"/>
      <protection locked="0"/>
    </xf>
    <xf numFmtId="1" fontId="1" fillId="0" borderId="10" xfId="0" applyNumberFormat="1" applyFont="1" applyFill="1" applyBorder="1" applyAlignment="1" applyProtection="1">
      <alignment vertical="justify" wrapText="1"/>
    </xf>
    <xf numFmtId="4" fontId="1" fillId="0" borderId="12" xfId="0" applyNumberFormat="1" applyFont="1" applyFill="1" applyBorder="1" applyAlignment="1">
      <alignment wrapText="1"/>
    </xf>
    <xf numFmtId="4" fontId="1" fillId="0" borderId="10" xfId="0" applyNumberFormat="1" applyFont="1" applyFill="1" applyBorder="1" applyAlignment="1">
      <alignment wrapText="1"/>
    </xf>
    <xf numFmtId="164" fontId="3" fillId="0" borderId="16" xfId="0" applyNumberFormat="1" applyFont="1" applyFill="1" applyBorder="1" applyAlignment="1" applyProtection="1">
      <alignment vertical="justify"/>
    </xf>
    <xf numFmtId="164" fontId="1" fillId="0" borderId="16" xfId="0" applyNumberFormat="1" applyFont="1" applyFill="1" applyBorder="1" applyAlignment="1" applyProtection="1">
      <alignment vertical="justify" wrapText="1"/>
    </xf>
    <xf numFmtId="165" fontId="0" fillId="0" borderId="8" xfId="0" applyNumberForma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wrapText="1"/>
    </xf>
    <xf numFmtId="164" fontId="0" fillId="5" borderId="11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11" fillId="0" borderId="10" xfId="0" applyFont="1" applyBorder="1" applyAlignment="1">
      <alignment wrapText="1"/>
    </xf>
    <xf numFmtId="0" fontId="0" fillId="5" borderId="11" xfId="0" applyFill="1" applyBorder="1" applyAlignment="1">
      <alignment vertical="center"/>
    </xf>
    <xf numFmtId="0" fontId="0" fillId="5" borderId="10" xfId="0" applyFill="1" applyBorder="1" applyAlignment="1">
      <alignment wrapText="1"/>
    </xf>
    <xf numFmtId="0" fontId="0" fillId="0" borderId="10" xfId="0" applyFill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11" fillId="5" borderId="10" xfId="0" applyFont="1" applyFill="1" applyBorder="1" applyAlignment="1">
      <alignment wrapText="1"/>
    </xf>
    <xf numFmtId="164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11" fillId="5" borderId="10" xfId="0" applyFont="1" applyFill="1" applyBorder="1" applyAlignment="1">
      <alignment wrapText="1"/>
    </xf>
    <xf numFmtId="0" fontId="0" fillId="5" borderId="10" xfId="0" applyFill="1" applyBorder="1" applyAlignment="1">
      <alignment horizontal="center" vertical="center"/>
    </xf>
    <xf numFmtId="164" fontId="0" fillId="5" borderId="10" xfId="0" applyNumberFormat="1" applyFill="1" applyBorder="1" applyAlignment="1">
      <alignment vertical="center"/>
    </xf>
    <xf numFmtId="0" fontId="14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5" borderId="10" xfId="0" applyFont="1" applyFill="1" applyBorder="1" applyAlignment="1">
      <alignment wrapText="1"/>
    </xf>
    <xf numFmtId="164" fontId="13" fillId="0" borderId="10" xfId="0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wrapText="1"/>
    </xf>
    <xf numFmtId="49" fontId="0" fillId="0" borderId="10" xfId="6" applyNumberFormat="1" applyFont="1" applyFill="1" applyBorder="1" applyAlignment="1" applyProtection="1">
      <alignment vertical="top" wrapText="1"/>
    </xf>
    <xf numFmtId="164" fontId="0" fillId="0" borderId="10" xfId="0" applyNumberFormat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wrapText="1"/>
    </xf>
    <xf numFmtId="0" fontId="0" fillId="5" borderId="11" xfId="0" applyFill="1" applyBorder="1" applyAlignment="1">
      <alignment vertical="center"/>
    </xf>
    <xf numFmtId="167" fontId="0" fillId="0" borderId="0" xfId="1" applyNumberFormat="1" applyFont="1" applyBorder="1" applyAlignment="1">
      <alignment horizontal="right" vertical="justify"/>
    </xf>
    <xf numFmtId="168" fontId="0" fillId="0" borderId="0" xfId="0" applyNumberFormat="1" applyBorder="1" applyAlignment="1">
      <alignment horizontal="right" vertical="justify"/>
    </xf>
    <xf numFmtId="164" fontId="0" fillId="0" borderId="13" xfId="0" applyNumberFormat="1" applyFill="1" applyBorder="1" applyAlignment="1" applyProtection="1">
      <alignment vertical="center" wrapText="1"/>
    </xf>
    <xf numFmtId="16" fontId="0" fillId="0" borderId="10" xfId="0" applyNumberFormat="1" applyFill="1" applyBorder="1" applyAlignment="1">
      <alignment vertical="center"/>
    </xf>
    <xf numFmtId="0" fontId="5" fillId="5" borderId="10" xfId="0" applyFont="1" applyFill="1" applyBorder="1" applyAlignment="1">
      <alignment wrapText="1"/>
    </xf>
    <xf numFmtId="0" fontId="10" fillId="5" borderId="10" xfId="0" applyFont="1" applyFill="1" applyBorder="1" applyAlignment="1">
      <alignment horizontal="center" wrapText="1"/>
    </xf>
    <xf numFmtId="0" fontId="13" fillId="5" borderId="10" xfId="0" applyFont="1" applyFill="1" applyBorder="1" applyAlignment="1">
      <alignment wrapText="1"/>
    </xf>
    <xf numFmtId="169" fontId="13" fillId="0" borderId="10" xfId="4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49" fontId="0" fillId="0" borderId="24" xfId="6" applyNumberFormat="1" applyFont="1" applyFill="1" applyBorder="1" applyAlignment="1" applyProtection="1">
      <alignment vertical="top" wrapText="1"/>
    </xf>
    <xf numFmtId="0" fontId="0" fillId="0" borderId="25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" fontId="0" fillId="0" borderId="10" xfId="0" applyNumberFormat="1" applyFill="1" applyBorder="1" applyAlignment="1">
      <alignment vertical="center"/>
    </xf>
    <xf numFmtId="1" fontId="13" fillId="0" borderId="10" xfId="0" applyNumberFormat="1" applyFont="1" applyFill="1" applyBorder="1" applyAlignment="1">
      <alignment vertical="center"/>
    </xf>
    <xf numFmtId="1" fontId="0" fillId="6" borderId="10" xfId="0" applyNumberFormat="1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0" xfId="0" applyFill="1" applyBorder="1" applyAlignment="1">
      <alignment vertical="center" wrapText="1"/>
    </xf>
    <xf numFmtId="49" fontId="9" fillId="6" borderId="10" xfId="6" applyNumberFormat="1" applyFont="1" applyFill="1" applyBorder="1" applyAlignment="1" applyProtection="1">
      <alignment vertical="top" wrapText="1"/>
    </xf>
    <xf numFmtId="0" fontId="10" fillId="6" borderId="10" xfId="0" applyFont="1" applyFill="1" applyBorder="1" applyAlignment="1">
      <alignment horizontal="center" wrapText="1"/>
    </xf>
    <xf numFmtId="0" fontId="0" fillId="6" borderId="10" xfId="0" applyFill="1" applyBorder="1" applyAlignment="1">
      <alignment horizontal="center" vertical="center"/>
    </xf>
    <xf numFmtId="164" fontId="0" fillId="6" borderId="10" xfId="0" applyNumberFormat="1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49" fontId="0" fillId="6" borderId="10" xfId="6" applyNumberFormat="1" applyFont="1" applyFill="1" applyBorder="1" applyAlignment="1" applyProtection="1">
      <alignment vertical="top" wrapText="1"/>
    </xf>
    <xf numFmtId="1" fontId="0" fillId="6" borderId="1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0" fillId="6" borderId="10" xfId="0" applyFont="1" applyFill="1" applyBorder="1" applyAlignment="1">
      <alignment vertical="center" wrapText="1"/>
    </xf>
    <xf numFmtId="0" fontId="0" fillId="6" borderId="10" xfId="0" applyFont="1" applyFill="1" applyBorder="1" applyAlignment="1">
      <alignment horizontal="center" vertical="center"/>
    </xf>
    <xf numFmtId="164" fontId="0" fillId="6" borderId="10" xfId="0" applyNumberFormat="1" applyFont="1" applyFill="1" applyBorder="1" applyAlignment="1">
      <alignment vertical="center"/>
    </xf>
    <xf numFmtId="0" fontId="16" fillId="6" borderId="10" xfId="0" applyFont="1" applyFill="1" applyBorder="1" applyAlignment="1">
      <alignment wrapText="1"/>
    </xf>
    <xf numFmtId="0" fontId="16" fillId="6" borderId="10" xfId="0" applyFont="1" applyFill="1" applyBorder="1" applyAlignment="1">
      <alignment horizontal="center" wrapText="1"/>
    </xf>
    <xf numFmtId="1" fontId="0" fillId="0" borderId="11" xfId="0" applyNumberFormat="1" applyBorder="1" applyAlignment="1">
      <alignment vertical="center"/>
    </xf>
    <xf numFmtId="1" fontId="0" fillId="6" borderId="11" xfId="0" applyNumberFormat="1" applyFill="1" applyBorder="1" applyAlignment="1">
      <alignment vertical="center"/>
    </xf>
    <xf numFmtId="0" fontId="0" fillId="6" borderId="11" xfId="0" applyFill="1" applyBorder="1" applyAlignment="1">
      <alignment vertical="center" wrapText="1"/>
    </xf>
    <xf numFmtId="49" fontId="9" fillId="6" borderId="11" xfId="6" applyNumberFormat="1" applyFont="1" applyFill="1" applyBorder="1" applyAlignment="1" applyProtection="1">
      <alignment vertical="top" wrapText="1"/>
    </xf>
    <xf numFmtId="1" fontId="13" fillId="6" borderId="10" xfId="0" applyNumberFormat="1" applyFont="1" applyFill="1" applyBorder="1" applyAlignment="1">
      <alignment vertical="center"/>
    </xf>
    <xf numFmtId="0" fontId="13" fillId="6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horizontal="center" vertical="center"/>
    </xf>
    <xf numFmtId="164" fontId="13" fillId="6" borderId="10" xfId="0" applyNumberFormat="1" applyFont="1" applyFill="1" applyBorder="1" applyAlignment="1">
      <alignment vertical="center"/>
    </xf>
    <xf numFmtId="169" fontId="13" fillId="6" borderId="10" xfId="4" applyNumberFormat="1" applyFont="1" applyFill="1" applyBorder="1" applyAlignment="1">
      <alignment vertical="center"/>
    </xf>
    <xf numFmtId="169" fontId="0" fillId="5" borderId="11" xfId="0" applyNumberFormat="1" applyFill="1" applyBorder="1" applyAlignment="1">
      <alignment vertical="center"/>
    </xf>
    <xf numFmtId="169" fontId="1" fillId="0" borderId="10" xfId="0" applyNumberFormat="1" applyFont="1" applyFill="1" applyBorder="1" applyAlignment="1" applyProtection="1">
      <alignment vertical="center" wrapText="1"/>
    </xf>
    <xf numFmtId="169" fontId="1" fillId="0" borderId="10" xfId="0" applyNumberFormat="1" applyFont="1" applyFill="1" applyBorder="1" applyAlignment="1" applyProtection="1">
      <alignment horizontal="right" vertical="center" wrapText="1"/>
    </xf>
    <xf numFmtId="169" fontId="1" fillId="0" borderId="17" xfId="0" applyNumberFormat="1" applyFont="1" applyFill="1" applyBorder="1" applyAlignment="1" applyProtection="1">
      <alignment vertical="justify"/>
    </xf>
    <xf numFmtId="169" fontId="0" fillId="6" borderId="11" xfId="0" applyNumberFormat="1" applyFill="1" applyBorder="1" applyAlignment="1">
      <alignment vertical="center"/>
    </xf>
    <xf numFmtId="169" fontId="1" fillId="6" borderId="10" xfId="0" applyNumberFormat="1" applyFont="1" applyFill="1" applyBorder="1" applyAlignment="1" applyProtection="1">
      <alignment vertical="center" wrapText="1"/>
    </xf>
    <xf numFmtId="169" fontId="1" fillId="6" borderId="10" xfId="0" applyNumberFormat="1" applyFont="1" applyFill="1" applyBorder="1" applyAlignment="1" applyProtection="1">
      <alignment horizontal="right" vertical="center" wrapText="1"/>
    </xf>
    <xf numFmtId="169" fontId="1" fillId="6" borderId="17" xfId="0" applyNumberFormat="1" applyFont="1" applyFill="1" applyBorder="1" applyAlignment="1" applyProtection="1">
      <alignment vertical="justify"/>
    </xf>
    <xf numFmtId="169" fontId="0" fillId="6" borderId="11" xfId="0" applyNumberFormat="1" applyFont="1" applyFill="1" applyBorder="1" applyAlignment="1">
      <alignment vertical="center"/>
    </xf>
    <xf numFmtId="169" fontId="0" fillId="6" borderId="10" xfId="0" applyNumberFormat="1" applyFont="1" applyFill="1" applyBorder="1" applyAlignment="1" applyProtection="1">
      <alignment vertical="center" wrapText="1"/>
    </xf>
    <xf numFmtId="169" fontId="0" fillId="6" borderId="10" xfId="0" applyNumberFormat="1" applyFont="1" applyFill="1" applyBorder="1" applyAlignment="1" applyProtection="1">
      <alignment horizontal="right" vertical="center" wrapText="1"/>
    </xf>
    <xf numFmtId="169" fontId="0" fillId="6" borderId="17" xfId="0" applyNumberFormat="1" applyFont="1" applyFill="1" applyBorder="1" applyAlignment="1" applyProtection="1">
      <alignment vertical="justify"/>
    </xf>
    <xf numFmtId="169" fontId="0" fillId="0" borderId="10" xfId="0" applyNumberFormat="1" applyBorder="1" applyAlignment="1">
      <alignment vertical="center"/>
    </xf>
    <xf numFmtId="169" fontId="0" fillId="6" borderId="10" xfId="0" applyNumberFormat="1" applyFill="1" applyBorder="1" applyAlignment="1">
      <alignment vertical="center"/>
    </xf>
    <xf numFmtId="169" fontId="0" fillId="6" borderId="10" xfId="0" applyNumberFormat="1" applyFont="1" applyFill="1" applyBorder="1" applyAlignment="1">
      <alignment vertical="center"/>
    </xf>
    <xf numFmtId="169" fontId="1" fillId="6" borderId="23" xfId="0" applyNumberFormat="1" applyFont="1" applyFill="1" applyBorder="1" applyAlignment="1" applyProtection="1">
      <alignment vertical="justify"/>
    </xf>
    <xf numFmtId="169" fontId="0" fillId="0" borderId="10" xfId="4" applyNumberFormat="1" applyFont="1" applyBorder="1" applyAlignment="1">
      <alignment vertical="center"/>
    </xf>
    <xf numFmtId="0" fontId="13" fillId="0" borderId="10" xfId="0" applyFont="1" applyFill="1" applyBorder="1" applyAlignment="1">
      <alignment wrapText="1"/>
    </xf>
    <xf numFmtId="0" fontId="13" fillId="0" borderId="10" xfId="0" applyFont="1" applyFill="1" applyBorder="1" applyAlignment="1">
      <alignment horizontal="center" vertical="center"/>
    </xf>
    <xf numFmtId="170" fontId="0" fillId="0" borderId="10" xfId="0" applyNumberFormat="1" applyFill="1" applyBorder="1" applyAlignment="1">
      <alignment vertical="center"/>
    </xf>
    <xf numFmtId="169" fontId="0" fillId="0" borderId="10" xfId="4" applyNumberFormat="1" applyFont="1" applyFill="1" applyBorder="1" applyAlignment="1">
      <alignment vertical="center"/>
    </xf>
    <xf numFmtId="1" fontId="0" fillId="6" borderId="13" xfId="0" applyNumberFormat="1" applyFill="1" applyBorder="1" applyAlignment="1">
      <alignment vertical="center" wrapText="1"/>
    </xf>
    <xf numFmtId="0" fontId="0" fillId="6" borderId="13" xfId="0" applyFill="1" applyBorder="1" applyAlignment="1">
      <alignment vertical="center" wrapText="1"/>
    </xf>
    <xf numFmtId="0" fontId="0" fillId="6" borderId="13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center" vertical="center" wrapText="1"/>
    </xf>
    <xf numFmtId="170" fontId="0" fillId="6" borderId="13" xfId="0" applyNumberFormat="1" applyFill="1" applyBorder="1" applyAlignment="1">
      <alignment vertical="center" wrapText="1"/>
    </xf>
    <xf numFmtId="169" fontId="0" fillId="6" borderId="13" xfId="4" applyNumberFormat="1" applyFont="1" applyFill="1" applyBorder="1" applyAlignment="1">
      <alignment vertical="center"/>
    </xf>
    <xf numFmtId="169" fontId="1" fillId="6" borderId="13" xfId="0" applyNumberFormat="1" applyFont="1" applyFill="1" applyBorder="1" applyAlignment="1" applyProtection="1">
      <alignment vertical="center" wrapText="1"/>
    </xf>
    <xf numFmtId="4" fontId="5" fillId="0" borderId="13" xfId="0" applyNumberFormat="1" applyFont="1" applyFill="1" applyBorder="1" applyAlignment="1">
      <alignment wrapText="1"/>
    </xf>
    <xf numFmtId="4" fontId="1" fillId="0" borderId="12" xfId="0" applyNumberFormat="1" applyFont="1" applyFill="1" applyBorder="1" applyAlignment="1" applyProtection="1">
      <alignment wrapText="1"/>
    </xf>
    <xf numFmtId="4" fontId="1" fillId="0" borderId="19" xfId="0" applyNumberFormat="1" applyFont="1" applyFill="1" applyBorder="1" applyAlignment="1" applyProtection="1"/>
    <xf numFmtId="4" fontId="1" fillId="0" borderId="10" xfId="0" applyNumberFormat="1" applyFont="1" applyFill="1" applyBorder="1" applyAlignment="1" applyProtection="1">
      <alignment wrapText="1"/>
    </xf>
    <xf numFmtId="4" fontId="1" fillId="0" borderId="17" xfId="0" applyNumberFormat="1" applyFont="1" applyFill="1" applyBorder="1" applyAlignment="1" applyProtection="1"/>
    <xf numFmtId="4" fontId="5" fillId="0" borderId="13" xfId="0" applyNumberFormat="1" applyFont="1" applyFill="1" applyBorder="1" applyAlignment="1" applyProtection="1">
      <alignment wrapText="1"/>
    </xf>
    <xf numFmtId="4" fontId="5" fillId="0" borderId="18" xfId="0" applyNumberFormat="1" applyFont="1" applyFill="1" applyBorder="1" applyAlignment="1" applyProtection="1"/>
    <xf numFmtId="49" fontId="0" fillId="0" borderId="24" xfId="6" applyNumberFormat="1" applyFont="1" applyFill="1" applyBorder="1" applyAlignment="1" applyProtection="1">
      <alignment vertical="top" wrapText="1"/>
    </xf>
    <xf numFmtId="0" fontId="0" fillId="0" borderId="11" xfId="0" applyBorder="1" applyAlignment="1">
      <alignment horizontal="left"/>
    </xf>
    <xf numFmtId="49" fontId="0" fillId="0" borderId="24" xfId="6" applyNumberFormat="1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9" fontId="5" fillId="5" borderId="11" xfId="0" applyNumberFormat="1" applyFont="1" applyFill="1" applyBorder="1" applyAlignment="1">
      <alignment vertical="center"/>
    </xf>
    <xf numFmtId="169" fontId="5" fillId="0" borderId="10" xfId="0" applyNumberFormat="1" applyFont="1" applyFill="1" applyBorder="1" applyAlignment="1" applyProtection="1">
      <alignment vertical="center" wrapText="1"/>
    </xf>
    <xf numFmtId="169" fontId="5" fillId="0" borderId="17" xfId="0" applyNumberFormat="1" applyFont="1" applyFill="1" applyBorder="1" applyAlignment="1" applyProtection="1">
      <alignment vertical="justify"/>
    </xf>
    <xf numFmtId="164" fontId="0" fillId="0" borderId="23" xfId="0" applyNumberFormat="1" applyBorder="1" applyAlignment="1">
      <alignment vertical="center"/>
    </xf>
    <xf numFmtId="169" fontId="1" fillId="0" borderId="16" xfId="0" applyNumberFormat="1" applyFont="1" applyFill="1" applyBorder="1" applyAlignment="1" applyProtection="1">
      <alignment vertical="center" wrapText="1"/>
    </xf>
    <xf numFmtId="169" fontId="0" fillId="5" borderId="10" xfId="0" applyNumberFormat="1" applyFill="1" applyBorder="1" applyAlignment="1">
      <alignment vertical="center"/>
    </xf>
    <xf numFmtId="1" fontId="4" fillId="4" borderId="21" xfId="0" applyNumberFormat="1" applyFont="1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24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" fontId="0" fillId="0" borderId="24" xfId="0" applyNumberFormat="1" applyFill="1" applyBorder="1" applyAlignment="1">
      <alignment vertical="center"/>
    </xf>
    <xf numFmtId="1" fontId="0" fillId="0" borderId="11" xfId="0" applyNumberFormat="1" applyBorder="1" applyAlignment="1">
      <alignment vertical="center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20" xfId="0" applyBorder="1" applyAlignment="1"/>
    <xf numFmtId="1" fontId="0" fillId="0" borderId="11" xfId="0" applyNumberFormat="1" applyBorder="1" applyAlignment="1"/>
    <xf numFmtId="0" fontId="0" fillId="0" borderId="11" xfId="0" applyBorder="1" applyAlignment="1"/>
    <xf numFmtId="1" fontId="4" fillId="6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</cellXfs>
  <cellStyles count="14">
    <cellStyle name="Comma 2" xfId="3"/>
    <cellStyle name="Comma 3" xfId="4"/>
    <cellStyle name="Comma 4" xfId="12"/>
    <cellStyle name="Comma 5" xfId="2"/>
    <cellStyle name="Normal 2" xfId="5"/>
    <cellStyle name="Normal 3" xfId="6"/>
    <cellStyle name="Normal 4" xfId="7"/>
    <cellStyle name="Normal 5" xfId="11"/>
    <cellStyle name="Normálna" xfId="0" builtinId="0"/>
    <cellStyle name="Percent 2" xfId="9"/>
    <cellStyle name="Percent 3" xfId="10"/>
    <cellStyle name="Percent 4" xfId="13"/>
    <cellStyle name="Percent 5" xfId="8"/>
    <cellStyle name="Percentá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8"/>
  <sheetViews>
    <sheetView tabSelected="1" view="pageLayout" zoomScale="90" zoomScaleNormal="90" zoomScaleSheetLayoutView="100" zoomScalePageLayoutView="90" workbookViewId="0">
      <selection activeCell="G10" sqref="G10:H10"/>
    </sheetView>
  </sheetViews>
  <sheetFormatPr defaultColWidth="0" defaultRowHeight="12.75" x14ac:dyDescent="0.2"/>
  <cols>
    <col min="1" max="1" width="6.28515625" style="5" customWidth="1"/>
    <col min="2" max="2" width="8.85546875" style="5" customWidth="1"/>
    <col min="3" max="3" width="19.28515625" style="5" customWidth="1"/>
    <col min="4" max="4" width="11.5703125" style="5" customWidth="1"/>
    <col min="5" max="5" width="50.42578125" style="1" customWidth="1"/>
    <col min="6" max="6" width="9.42578125" style="1" customWidth="1"/>
    <col min="7" max="7" width="12.7109375" style="2" customWidth="1"/>
    <col min="8" max="8" width="19.42578125" style="6" customWidth="1"/>
    <col min="9" max="9" width="17.85546875" style="6" customWidth="1"/>
    <col min="10" max="10" width="14.7109375" style="6" hidden="1" customWidth="1"/>
    <col min="11" max="11" width="19.42578125" style="36" hidden="1" customWidth="1"/>
    <col min="12" max="12" width="12.7109375" style="2" hidden="1" customWidth="1"/>
    <col min="13" max="13" width="12.7109375" style="3" hidden="1" customWidth="1"/>
    <col min="14" max="14" width="12.7109375" style="2" hidden="1" customWidth="1"/>
    <col min="15" max="15" width="6.42578125" style="4" hidden="1" customWidth="1"/>
    <col min="16" max="16" width="0" hidden="1" customWidth="1"/>
    <col min="17" max="23" width="10.140625" hidden="1" customWidth="1"/>
  </cols>
  <sheetData>
    <row r="1" spans="1:23" s="10" customFormat="1" ht="15.75" x14ac:dyDescent="0.25">
      <c r="A1" s="22" t="s">
        <v>6</v>
      </c>
      <c r="B1" s="22"/>
      <c r="C1" s="22"/>
      <c r="D1" s="22"/>
      <c r="E1" s="11"/>
      <c r="F1" s="12"/>
      <c r="G1" s="13"/>
      <c r="H1" s="14"/>
      <c r="I1" s="14"/>
      <c r="J1" s="14"/>
      <c r="K1" s="34"/>
      <c r="L1" s="13"/>
      <c r="M1" s="26"/>
      <c r="N1" s="13"/>
      <c r="O1" s="27"/>
      <c r="P1" s="28"/>
      <c r="Q1" s="28"/>
      <c r="R1" s="28"/>
      <c r="S1" s="28"/>
      <c r="T1" s="28"/>
      <c r="U1" s="28"/>
      <c r="V1" s="28"/>
      <c r="W1" s="28"/>
    </row>
    <row r="2" spans="1:23" s="10" customFormat="1" x14ac:dyDescent="0.2">
      <c r="A2" s="180" t="s">
        <v>146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13"/>
      <c r="M2" s="26"/>
      <c r="N2" s="13"/>
      <c r="O2" s="27"/>
      <c r="P2" s="28"/>
      <c r="Q2" s="28"/>
      <c r="R2" s="28"/>
      <c r="S2" s="28"/>
      <c r="T2" s="28"/>
      <c r="U2" s="28"/>
      <c r="V2" s="28"/>
      <c r="W2" s="28"/>
    </row>
    <row r="3" spans="1:23" s="10" customFormat="1" x14ac:dyDescent="0.2">
      <c r="A3" s="191"/>
      <c r="B3" s="192"/>
      <c r="C3" s="192"/>
      <c r="D3" s="192"/>
      <c r="E3" s="193"/>
      <c r="F3" s="193"/>
      <c r="G3" s="193"/>
      <c r="H3" s="193"/>
      <c r="I3" s="193"/>
      <c r="J3" s="194"/>
      <c r="K3" s="54"/>
      <c r="L3" s="13"/>
      <c r="M3" s="26"/>
      <c r="N3" s="13"/>
      <c r="O3" s="27"/>
      <c r="P3" s="28"/>
      <c r="Q3" s="28"/>
      <c r="R3" s="28"/>
      <c r="S3" s="28"/>
      <c r="T3" s="28"/>
      <c r="U3" s="28"/>
      <c r="V3" s="28"/>
      <c r="W3" s="28"/>
    </row>
    <row r="4" spans="1:23" s="9" customFormat="1" ht="57.75" customHeight="1" x14ac:dyDescent="0.2">
      <c r="A4" s="197" t="s">
        <v>0</v>
      </c>
      <c r="B4" s="198" t="s">
        <v>10</v>
      </c>
      <c r="C4" s="198" t="s">
        <v>8</v>
      </c>
      <c r="D4" s="198" t="s">
        <v>11</v>
      </c>
      <c r="E4" s="198" t="s">
        <v>9</v>
      </c>
      <c r="F4" s="199" t="s">
        <v>3</v>
      </c>
      <c r="G4" s="200" t="s">
        <v>1</v>
      </c>
      <c r="H4" s="201" t="s">
        <v>2</v>
      </c>
      <c r="I4" s="201" t="s">
        <v>12</v>
      </c>
      <c r="J4" s="25" t="s">
        <v>13</v>
      </c>
      <c r="K4" s="55" t="s">
        <v>14</v>
      </c>
      <c r="L4" s="37"/>
      <c r="M4" s="29"/>
      <c r="N4" s="30"/>
      <c r="O4" s="31"/>
      <c r="P4" s="28"/>
      <c r="Q4" s="28"/>
      <c r="R4" s="28"/>
      <c r="S4" s="28"/>
      <c r="T4" s="28"/>
      <c r="U4" s="28"/>
      <c r="V4" s="28"/>
      <c r="W4" s="28"/>
    </row>
    <row r="5" spans="1:23" s="42" customFormat="1" ht="25.5" x14ac:dyDescent="0.2">
      <c r="A5" s="56">
        <v>1</v>
      </c>
      <c r="B5" s="56" t="s">
        <v>54</v>
      </c>
      <c r="C5" s="57" t="s">
        <v>145</v>
      </c>
      <c r="D5" s="88" t="s">
        <v>141</v>
      </c>
      <c r="E5" s="59" t="s">
        <v>55</v>
      </c>
      <c r="F5" s="58" t="s">
        <v>15</v>
      </c>
      <c r="G5" s="60">
        <v>1</v>
      </c>
      <c r="H5" s="134">
        <v>8750</v>
      </c>
      <c r="I5" s="135">
        <f>ROUND(G5*H5,2)</f>
        <v>8750</v>
      </c>
      <c r="J5" s="136">
        <v>0</v>
      </c>
      <c r="K5" s="137">
        <f>I5-J5</f>
        <v>8750</v>
      </c>
      <c r="L5" s="52"/>
      <c r="M5" s="38"/>
      <c r="N5" s="39"/>
      <c r="O5" s="40"/>
      <c r="P5" s="41"/>
      <c r="Q5" s="41"/>
      <c r="R5" s="41"/>
      <c r="S5" s="41"/>
    </row>
    <row r="6" spans="1:23" s="47" customFormat="1" x14ac:dyDescent="0.2">
      <c r="A6" s="56">
        <v>2</v>
      </c>
      <c r="B6" s="56" t="s">
        <v>54</v>
      </c>
      <c r="C6" s="57" t="s">
        <v>145</v>
      </c>
      <c r="D6" s="88" t="s">
        <v>141</v>
      </c>
      <c r="E6" s="59" t="s">
        <v>56</v>
      </c>
      <c r="F6" s="58" t="s">
        <v>15</v>
      </c>
      <c r="G6" s="60">
        <v>1</v>
      </c>
      <c r="H6" s="134">
        <v>10500</v>
      </c>
      <c r="I6" s="135">
        <f t="shared" ref="I6:I158" si="0">ROUND(G6*H6,2)</f>
        <v>10500</v>
      </c>
      <c r="J6" s="136">
        <v>0</v>
      </c>
      <c r="K6" s="137">
        <f>I6-J6</f>
        <v>10500</v>
      </c>
      <c r="L6" s="53"/>
      <c r="M6" s="44"/>
      <c r="N6" s="43"/>
      <c r="O6" s="45"/>
      <c r="P6" s="46"/>
      <c r="Q6" s="46"/>
      <c r="R6" s="46"/>
      <c r="S6" s="46"/>
    </row>
    <row r="7" spans="1:23" s="47" customFormat="1" ht="25.5" x14ac:dyDescent="0.2">
      <c r="A7" s="61">
        <v>3</v>
      </c>
      <c r="B7" s="67" t="s">
        <v>54</v>
      </c>
      <c r="C7" s="63" t="s">
        <v>145</v>
      </c>
      <c r="D7" s="88" t="s">
        <v>141</v>
      </c>
      <c r="E7" s="65" t="s">
        <v>16</v>
      </c>
      <c r="F7" s="64" t="s">
        <v>15</v>
      </c>
      <c r="G7" s="62">
        <v>1</v>
      </c>
      <c r="H7" s="134">
        <v>20000</v>
      </c>
      <c r="I7" s="135">
        <f>ROUND(G7*H7,2)</f>
        <v>20000</v>
      </c>
      <c r="J7" s="135">
        <v>0</v>
      </c>
      <c r="K7" s="137">
        <f t="shared" ref="K7:K163" si="1">I7-J7</f>
        <v>20000</v>
      </c>
      <c r="L7" s="53"/>
      <c r="M7" s="44"/>
      <c r="N7" s="43"/>
      <c r="O7" s="45"/>
      <c r="P7" s="46"/>
      <c r="Q7" s="46"/>
      <c r="R7" s="46"/>
      <c r="S7" s="46"/>
    </row>
    <row r="8" spans="1:23" s="47" customFormat="1" x14ac:dyDescent="0.2">
      <c r="A8" s="61">
        <v>4</v>
      </c>
      <c r="B8" s="67" t="s">
        <v>54</v>
      </c>
      <c r="C8" s="63" t="s">
        <v>145</v>
      </c>
      <c r="D8" s="88" t="s">
        <v>141</v>
      </c>
      <c r="E8" s="65" t="s">
        <v>17</v>
      </c>
      <c r="F8" s="64" t="s">
        <v>15</v>
      </c>
      <c r="G8" s="62">
        <v>1</v>
      </c>
      <c r="H8" s="134">
        <v>10000</v>
      </c>
      <c r="I8" s="135">
        <f t="shared" si="0"/>
        <v>10000</v>
      </c>
      <c r="J8" s="135">
        <v>0</v>
      </c>
      <c r="K8" s="137">
        <f t="shared" si="1"/>
        <v>10000</v>
      </c>
      <c r="L8" s="53"/>
      <c r="M8" s="44"/>
      <c r="N8" s="43"/>
      <c r="O8" s="48"/>
      <c r="P8" s="46"/>
      <c r="Q8" s="46"/>
      <c r="R8" s="46"/>
      <c r="S8" s="46"/>
    </row>
    <row r="9" spans="1:23" s="47" customFormat="1" ht="25.5" x14ac:dyDescent="0.2">
      <c r="A9" s="61">
        <v>5</v>
      </c>
      <c r="B9" s="67" t="s">
        <v>54</v>
      </c>
      <c r="C9" s="63" t="s">
        <v>145</v>
      </c>
      <c r="D9" s="88" t="s">
        <v>141</v>
      </c>
      <c r="E9" s="66" t="s">
        <v>18</v>
      </c>
      <c r="F9" s="64" t="s">
        <v>15</v>
      </c>
      <c r="G9" s="62">
        <v>1</v>
      </c>
      <c r="H9" s="134">
        <v>50000</v>
      </c>
      <c r="I9" s="135">
        <f t="shared" si="0"/>
        <v>50000</v>
      </c>
      <c r="J9" s="135">
        <v>0</v>
      </c>
      <c r="K9" s="137">
        <f t="shared" si="1"/>
        <v>50000</v>
      </c>
      <c r="L9" s="53"/>
      <c r="M9" s="44"/>
      <c r="N9" s="43"/>
      <c r="O9" s="48"/>
      <c r="P9" s="46"/>
      <c r="Q9" s="46"/>
      <c r="R9" s="46"/>
      <c r="S9" s="46"/>
    </row>
    <row r="10" spans="1:23" s="47" customFormat="1" ht="25.5" x14ac:dyDescent="0.2">
      <c r="A10" s="61">
        <v>6</v>
      </c>
      <c r="B10" s="183" t="s">
        <v>54</v>
      </c>
      <c r="C10" s="186" t="s">
        <v>145</v>
      </c>
      <c r="D10" s="104" t="s">
        <v>141</v>
      </c>
      <c r="E10" s="98" t="s">
        <v>19</v>
      </c>
      <c r="F10" s="172" t="s">
        <v>15</v>
      </c>
      <c r="G10" s="173">
        <f>SUM(G11:G14)</f>
        <v>1</v>
      </c>
      <c r="H10" s="174"/>
      <c r="I10" s="175"/>
      <c r="J10" s="175"/>
      <c r="K10" s="176"/>
      <c r="L10" s="53"/>
      <c r="M10" s="44"/>
      <c r="N10" s="43"/>
      <c r="O10" s="48"/>
      <c r="P10" s="46"/>
      <c r="Q10" s="46"/>
      <c r="R10" s="46"/>
      <c r="S10" s="46"/>
    </row>
    <row r="11" spans="1:23" s="47" customFormat="1" ht="25.5" x14ac:dyDescent="0.2">
      <c r="A11" s="97">
        <v>41645</v>
      </c>
      <c r="B11" s="184"/>
      <c r="C11" s="187"/>
      <c r="D11" s="105">
        <v>711003</v>
      </c>
      <c r="E11" s="68" t="s">
        <v>75</v>
      </c>
      <c r="F11" s="77" t="s">
        <v>15</v>
      </c>
      <c r="G11" s="89">
        <f>15000/H11</f>
        <v>0.375</v>
      </c>
      <c r="H11" s="134">
        <v>40000</v>
      </c>
      <c r="I11" s="135">
        <f t="shared" si="0"/>
        <v>15000</v>
      </c>
      <c r="J11" s="135">
        <v>0</v>
      </c>
      <c r="K11" s="137">
        <f>I11-J11</f>
        <v>15000</v>
      </c>
      <c r="L11" s="53"/>
      <c r="M11" s="44"/>
      <c r="N11" s="43"/>
      <c r="O11" s="48"/>
      <c r="P11" s="46"/>
      <c r="Q11" s="46"/>
      <c r="R11" s="46"/>
      <c r="S11" s="46"/>
    </row>
    <row r="12" spans="1:23" s="47" customFormat="1" x14ac:dyDescent="0.2">
      <c r="A12" s="97">
        <v>41676</v>
      </c>
      <c r="B12" s="184"/>
      <c r="C12" s="187"/>
      <c r="D12" s="105">
        <v>711003</v>
      </c>
      <c r="E12" s="68" t="s">
        <v>76</v>
      </c>
      <c r="F12" s="77" t="s">
        <v>15</v>
      </c>
      <c r="G12" s="89">
        <f>5000/H12</f>
        <v>0.125</v>
      </c>
      <c r="H12" s="134">
        <v>40000</v>
      </c>
      <c r="I12" s="135">
        <f t="shared" si="0"/>
        <v>5000</v>
      </c>
      <c r="J12" s="135">
        <v>0</v>
      </c>
      <c r="K12" s="137">
        <f t="shared" si="1"/>
        <v>5000</v>
      </c>
      <c r="L12" s="53"/>
      <c r="M12" s="44"/>
      <c r="N12" s="43"/>
      <c r="O12" s="48"/>
      <c r="P12" s="46"/>
      <c r="Q12" s="46"/>
      <c r="R12" s="46"/>
      <c r="S12" s="46"/>
    </row>
    <row r="13" spans="1:23" s="47" customFormat="1" x14ac:dyDescent="0.2">
      <c r="A13" s="97">
        <v>41704</v>
      </c>
      <c r="B13" s="184"/>
      <c r="C13" s="187"/>
      <c r="D13" s="105">
        <v>711003</v>
      </c>
      <c r="E13" s="68" t="s">
        <v>77</v>
      </c>
      <c r="F13" s="77" t="s">
        <v>15</v>
      </c>
      <c r="G13" s="89">
        <f>8000/H13</f>
        <v>0.2</v>
      </c>
      <c r="H13" s="134">
        <v>40000</v>
      </c>
      <c r="I13" s="135">
        <f t="shared" si="0"/>
        <v>8000</v>
      </c>
      <c r="J13" s="135">
        <v>0</v>
      </c>
      <c r="K13" s="137">
        <f t="shared" si="1"/>
        <v>8000</v>
      </c>
      <c r="L13" s="53"/>
      <c r="M13" s="44"/>
      <c r="N13" s="43"/>
      <c r="O13" s="48"/>
      <c r="P13" s="46"/>
      <c r="Q13" s="46"/>
      <c r="R13" s="46"/>
      <c r="S13" s="46"/>
    </row>
    <row r="14" spans="1:23" s="47" customFormat="1" x14ac:dyDescent="0.2">
      <c r="A14" s="97">
        <v>41735</v>
      </c>
      <c r="B14" s="185"/>
      <c r="C14" s="188"/>
      <c r="D14" s="106">
        <v>711003</v>
      </c>
      <c r="E14" s="68" t="s">
        <v>78</v>
      </c>
      <c r="F14" s="77" t="s">
        <v>15</v>
      </c>
      <c r="G14" s="89">
        <f>12000/H14</f>
        <v>0.3</v>
      </c>
      <c r="H14" s="134">
        <v>40000</v>
      </c>
      <c r="I14" s="135">
        <f t="shared" si="0"/>
        <v>12000</v>
      </c>
      <c r="J14" s="135">
        <v>0</v>
      </c>
      <c r="K14" s="137">
        <f t="shared" si="1"/>
        <v>12000</v>
      </c>
      <c r="L14" s="53"/>
      <c r="M14" s="44"/>
      <c r="N14" s="43"/>
      <c r="O14" s="48"/>
      <c r="P14" s="46"/>
      <c r="Q14" s="46"/>
      <c r="R14" s="46"/>
      <c r="S14" s="46"/>
    </row>
    <row r="15" spans="1:23" s="47" customFormat="1" ht="76.5" x14ac:dyDescent="0.2">
      <c r="A15" s="69">
        <v>7</v>
      </c>
      <c r="B15" s="73" t="s">
        <v>54</v>
      </c>
      <c r="C15" s="71" t="s">
        <v>48</v>
      </c>
      <c r="D15" s="88" t="s">
        <v>141</v>
      </c>
      <c r="E15" s="74" t="s">
        <v>20</v>
      </c>
      <c r="F15" s="72" t="s">
        <v>15</v>
      </c>
      <c r="G15" s="70">
        <v>1</v>
      </c>
      <c r="H15" s="134">
        <v>17500</v>
      </c>
      <c r="I15" s="135">
        <f>ROUND(G15*H15,2)</f>
        <v>17500</v>
      </c>
      <c r="J15" s="135">
        <v>0</v>
      </c>
      <c r="K15" s="137">
        <f t="shared" si="1"/>
        <v>17500</v>
      </c>
      <c r="L15" s="53"/>
      <c r="M15" s="44"/>
      <c r="N15" s="43"/>
      <c r="O15" s="48"/>
      <c r="P15" s="46"/>
      <c r="Q15" s="46"/>
      <c r="R15" s="46"/>
      <c r="S15" s="46"/>
    </row>
    <row r="16" spans="1:23" s="47" customFormat="1" ht="65.25" customHeight="1" x14ac:dyDescent="0.2">
      <c r="A16" s="69">
        <v>8</v>
      </c>
      <c r="B16" s="73" t="s">
        <v>54</v>
      </c>
      <c r="C16" s="71" t="s">
        <v>48</v>
      </c>
      <c r="D16" s="88" t="s">
        <v>141</v>
      </c>
      <c r="E16" s="74" t="s">
        <v>57</v>
      </c>
      <c r="F16" s="72" t="s">
        <v>15</v>
      </c>
      <c r="G16" s="70">
        <v>1</v>
      </c>
      <c r="H16" s="134">
        <v>17500</v>
      </c>
      <c r="I16" s="135">
        <f t="shared" si="0"/>
        <v>17500</v>
      </c>
      <c r="J16" s="135">
        <v>0</v>
      </c>
      <c r="K16" s="137">
        <f t="shared" si="1"/>
        <v>17500</v>
      </c>
      <c r="L16" s="53"/>
      <c r="M16" s="44"/>
      <c r="N16" s="43"/>
      <c r="O16" s="48"/>
      <c r="P16" s="46"/>
      <c r="Q16" s="46"/>
      <c r="R16" s="46"/>
      <c r="S16" s="46"/>
    </row>
    <row r="17" spans="1:19" s="47" customFormat="1" ht="77.25" customHeight="1" x14ac:dyDescent="0.2">
      <c r="A17" s="69">
        <v>9</v>
      </c>
      <c r="B17" s="73" t="s">
        <v>54</v>
      </c>
      <c r="C17" s="71" t="s">
        <v>48</v>
      </c>
      <c r="D17" s="88" t="s">
        <v>141</v>
      </c>
      <c r="E17" s="74" t="s">
        <v>58</v>
      </c>
      <c r="F17" s="72" t="s">
        <v>15</v>
      </c>
      <c r="G17" s="70">
        <v>1</v>
      </c>
      <c r="H17" s="134">
        <v>22500</v>
      </c>
      <c r="I17" s="135">
        <f t="shared" si="0"/>
        <v>22500</v>
      </c>
      <c r="J17" s="136">
        <v>0</v>
      </c>
      <c r="K17" s="137">
        <f t="shared" si="1"/>
        <v>22500</v>
      </c>
      <c r="L17" s="53"/>
      <c r="M17" s="44"/>
      <c r="N17" s="43"/>
      <c r="O17" s="45"/>
      <c r="P17" s="46"/>
      <c r="Q17" s="46"/>
      <c r="R17" s="46"/>
      <c r="S17" s="46"/>
    </row>
    <row r="18" spans="1:19" s="47" customFormat="1" ht="52.5" customHeight="1" x14ac:dyDescent="0.2">
      <c r="A18" s="69">
        <v>10</v>
      </c>
      <c r="B18" s="73" t="s">
        <v>54</v>
      </c>
      <c r="C18" s="71" t="s">
        <v>48</v>
      </c>
      <c r="D18" s="88" t="s">
        <v>141</v>
      </c>
      <c r="E18" s="74" t="s">
        <v>21</v>
      </c>
      <c r="F18" s="72" t="s">
        <v>15</v>
      </c>
      <c r="G18" s="70">
        <v>1</v>
      </c>
      <c r="H18" s="134">
        <v>7500</v>
      </c>
      <c r="I18" s="135">
        <f t="shared" si="0"/>
        <v>7500</v>
      </c>
      <c r="J18" s="135">
        <v>0</v>
      </c>
      <c r="K18" s="137">
        <f t="shared" si="1"/>
        <v>7500</v>
      </c>
      <c r="L18" s="53"/>
      <c r="M18" s="44"/>
      <c r="N18" s="43"/>
      <c r="O18" s="45"/>
      <c r="P18" s="46"/>
      <c r="Q18" s="46"/>
      <c r="R18" s="46"/>
      <c r="S18" s="46"/>
    </row>
    <row r="19" spans="1:19" s="47" customFormat="1" ht="76.5" x14ac:dyDescent="0.2">
      <c r="A19" s="69">
        <v>11</v>
      </c>
      <c r="B19" s="73" t="s">
        <v>54</v>
      </c>
      <c r="C19" s="71" t="s">
        <v>48</v>
      </c>
      <c r="D19" s="88" t="s">
        <v>141</v>
      </c>
      <c r="E19" s="74" t="s">
        <v>59</v>
      </c>
      <c r="F19" s="72" t="s">
        <v>15</v>
      </c>
      <c r="G19" s="70">
        <v>1</v>
      </c>
      <c r="H19" s="134">
        <v>17500</v>
      </c>
      <c r="I19" s="135">
        <f t="shared" si="0"/>
        <v>17500</v>
      </c>
      <c r="J19" s="135">
        <v>0</v>
      </c>
      <c r="K19" s="137">
        <f t="shared" si="1"/>
        <v>17500</v>
      </c>
      <c r="L19" s="53"/>
      <c r="M19" s="44"/>
      <c r="N19" s="43"/>
      <c r="O19" s="48"/>
      <c r="P19" s="46"/>
      <c r="Q19" s="46"/>
      <c r="R19" s="46"/>
      <c r="S19" s="46"/>
    </row>
    <row r="20" spans="1:19" s="47" customFormat="1" ht="76.5" x14ac:dyDescent="0.2">
      <c r="A20" s="69">
        <v>12</v>
      </c>
      <c r="B20" s="73" t="s">
        <v>54</v>
      </c>
      <c r="C20" s="71" t="s">
        <v>48</v>
      </c>
      <c r="D20" s="88" t="s">
        <v>141</v>
      </c>
      <c r="E20" s="74" t="s">
        <v>22</v>
      </c>
      <c r="F20" s="72" t="s">
        <v>15</v>
      </c>
      <c r="G20" s="70">
        <v>1</v>
      </c>
      <c r="H20" s="134">
        <v>7500</v>
      </c>
      <c r="I20" s="135">
        <f t="shared" si="0"/>
        <v>7500</v>
      </c>
      <c r="J20" s="135">
        <v>0</v>
      </c>
      <c r="K20" s="137">
        <f t="shared" si="1"/>
        <v>7500</v>
      </c>
      <c r="L20" s="53"/>
      <c r="M20" s="44"/>
      <c r="N20" s="43"/>
      <c r="O20" s="48"/>
      <c r="P20" s="46"/>
      <c r="Q20" s="46"/>
      <c r="R20" s="46"/>
      <c r="S20" s="46"/>
    </row>
    <row r="21" spans="1:19" s="47" customFormat="1" ht="81" customHeight="1" x14ac:dyDescent="0.2">
      <c r="A21" s="69">
        <v>13</v>
      </c>
      <c r="B21" s="73" t="s">
        <v>54</v>
      </c>
      <c r="C21" s="71" t="s">
        <v>48</v>
      </c>
      <c r="D21" s="88" t="s">
        <v>141</v>
      </c>
      <c r="E21" s="74" t="s">
        <v>60</v>
      </c>
      <c r="F21" s="72" t="s">
        <v>15</v>
      </c>
      <c r="G21" s="70">
        <v>1</v>
      </c>
      <c r="H21" s="134">
        <v>20000</v>
      </c>
      <c r="I21" s="135">
        <f t="shared" si="0"/>
        <v>20000</v>
      </c>
      <c r="J21" s="135">
        <v>0</v>
      </c>
      <c r="K21" s="137">
        <f t="shared" si="1"/>
        <v>20000</v>
      </c>
      <c r="L21" s="53"/>
      <c r="M21" s="44"/>
      <c r="N21" s="43"/>
      <c r="O21" s="48"/>
      <c r="P21" s="46"/>
      <c r="Q21" s="46"/>
      <c r="R21" s="46"/>
      <c r="S21" s="46"/>
    </row>
    <row r="22" spans="1:19" s="47" customFormat="1" ht="78" customHeight="1" x14ac:dyDescent="0.2">
      <c r="A22" s="69">
        <v>14</v>
      </c>
      <c r="B22" s="73" t="s">
        <v>54</v>
      </c>
      <c r="C22" s="71" t="s">
        <v>48</v>
      </c>
      <c r="D22" s="88" t="s">
        <v>141</v>
      </c>
      <c r="E22" s="74" t="s">
        <v>128</v>
      </c>
      <c r="F22" s="72" t="s">
        <v>15</v>
      </c>
      <c r="G22" s="70">
        <v>1</v>
      </c>
      <c r="H22" s="134">
        <v>7500</v>
      </c>
      <c r="I22" s="135">
        <f t="shared" si="0"/>
        <v>7500</v>
      </c>
      <c r="J22" s="135">
        <v>0</v>
      </c>
      <c r="K22" s="137">
        <f t="shared" si="1"/>
        <v>7500</v>
      </c>
      <c r="L22" s="53"/>
      <c r="M22" s="44"/>
      <c r="N22" s="43"/>
      <c r="O22" s="48"/>
      <c r="P22" s="46"/>
      <c r="Q22" s="46"/>
      <c r="R22" s="46"/>
      <c r="S22" s="46"/>
    </row>
    <row r="23" spans="1:19" s="47" customFormat="1" ht="51" customHeight="1" x14ac:dyDescent="0.2">
      <c r="A23" s="69">
        <v>15</v>
      </c>
      <c r="B23" s="73" t="s">
        <v>54</v>
      </c>
      <c r="C23" s="71" t="s">
        <v>48</v>
      </c>
      <c r="D23" s="88" t="s">
        <v>141</v>
      </c>
      <c r="E23" s="74" t="s">
        <v>61</v>
      </c>
      <c r="F23" s="72" t="s">
        <v>15</v>
      </c>
      <c r="G23" s="70">
        <v>1</v>
      </c>
      <c r="H23" s="134">
        <v>4500</v>
      </c>
      <c r="I23" s="135">
        <f t="shared" si="0"/>
        <v>4500</v>
      </c>
      <c r="J23" s="136">
        <v>0</v>
      </c>
      <c r="K23" s="137">
        <f t="shared" si="1"/>
        <v>4500</v>
      </c>
      <c r="L23" s="53"/>
      <c r="M23" s="44"/>
      <c r="N23" s="43"/>
      <c r="O23" s="45"/>
      <c r="P23" s="46"/>
      <c r="Q23" s="46"/>
      <c r="R23" s="46"/>
      <c r="S23" s="46"/>
    </row>
    <row r="24" spans="1:19" s="47" customFormat="1" x14ac:dyDescent="0.2">
      <c r="A24" s="116"/>
      <c r="B24" s="110"/>
      <c r="C24" s="111"/>
      <c r="D24" s="112"/>
      <c r="E24" s="113" t="s">
        <v>79</v>
      </c>
      <c r="F24" s="114"/>
      <c r="G24" s="115"/>
      <c r="H24" s="138"/>
      <c r="I24" s="139"/>
      <c r="J24" s="140"/>
      <c r="K24" s="141"/>
      <c r="L24" s="53"/>
      <c r="M24" s="44"/>
      <c r="N24" s="43"/>
      <c r="O24" s="45"/>
      <c r="P24" s="46"/>
      <c r="Q24" s="46"/>
      <c r="R24" s="46"/>
      <c r="S24" s="46"/>
    </row>
    <row r="25" spans="1:19" s="47" customFormat="1" ht="76.5" x14ac:dyDescent="0.2">
      <c r="A25" s="107">
        <v>16</v>
      </c>
      <c r="B25" s="73" t="s">
        <v>54</v>
      </c>
      <c r="C25" s="71" t="s">
        <v>48</v>
      </c>
      <c r="D25" s="88" t="s">
        <v>141</v>
      </c>
      <c r="E25" s="74" t="s">
        <v>62</v>
      </c>
      <c r="F25" s="72" t="s">
        <v>23</v>
      </c>
      <c r="G25" s="70">
        <v>0.2</v>
      </c>
      <c r="H25" s="179">
        <v>61000</v>
      </c>
      <c r="I25" s="135">
        <f t="shared" si="0"/>
        <v>12200</v>
      </c>
      <c r="J25" s="136">
        <v>0</v>
      </c>
      <c r="K25" s="137">
        <f t="shared" si="1"/>
        <v>12200</v>
      </c>
      <c r="L25" s="53"/>
      <c r="M25" s="44"/>
      <c r="N25" s="43"/>
      <c r="O25" s="45"/>
      <c r="P25" s="46"/>
      <c r="Q25" s="46"/>
      <c r="R25" s="46"/>
      <c r="S25" s="46"/>
    </row>
    <row r="26" spans="1:19" s="47" customFormat="1" ht="76.5" x14ac:dyDescent="0.2">
      <c r="A26" s="107">
        <v>17</v>
      </c>
      <c r="B26" s="73" t="s">
        <v>54</v>
      </c>
      <c r="C26" s="71" t="s">
        <v>48</v>
      </c>
      <c r="D26" s="88" t="s">
        <v>141</v>
      </c>
      <c r="E26" s="74" t="s">
        <v>63</v>
      </c>
      <c r="F26" s="72" t="s">
        <v>23</v>
      </c>
      <c r="G26" s="177">
        <f>12200/H26</f>
        <v>0.2</v>
      </c>
      <c r="H26" s="179">
        <v>61000</v>
      </c>
      <c r="I26" s="178">
        <f t="shared" si="0"/>
        <v>12200</v>
      </c>
      <c r="J26" s="135">
        <v>0</v>
      </c>
      <c r="K26" s="137">
        <f t="shared" si="1"/>
        <v>12200</v>
      </c>
      <c r="L26" s="53"/>
      <c r="M26" s="44"/>
      <c r="N26" s="43"/>
      <c r="O26" s="45"/>
      <c r="P26" s="46"/>
      <c r="Q26" s="46"/>
      <c r="R26" s="46"/>
      <c r="S26" s="46"/>
    </row>
    <row r="27" spans="1:19" s="47" customFormat="1" ht="51" x14ac:dyDescent="0.2">
      <c r="A27" s="107">
        <v>18</v>
      </c>
      <c r="B27" s="73" t="s">
        <v>54</v>
      </c>
      <c r="C27" s="71" t="s">
        <v>48</v>
      </c>
      <c r="D27" s="88" t="s">
        <v>141</v>
      </c>
      <c r="E27" s="74" t="s">
        <v>24</v>
      </c>
      <c r="F27" s="72" t="s">
        <v>23</v>
      </c>
      <c r="G27" s="70">
        <f>5000/H27</f>
        <v>0.2</v>
      </c>
      <c r="H27" s="134">
        <v>25000</v>
      </c>
      <c r="I27" s="135">
        <f t="shared" si="0"/>
        <v>5000</v>
      </c>
      <c r="J27" s="135">
        <v>0</v>
      </c>
      <c r="K27" s="137">
        <f t="shared" si="1"/>
        <v>5000</v>
      </c>
      <c r="L27" s="53"/>
      <c r="M27" s="44"/>
      <c r="N27" s="43"/>
      <c r="O27" s="48"/>
      <c r="P27" s="46"/>
      <c r="Q27" s="46"/>
      <c r="R27" s="46"/>
      <c r="S27" s="46"/>
    </row>
    <row r="28" spans="1:19" s="47" customFormat="1" ht="63.75" x14ac:dyDescent="0.2">
      <c r="A28" s="107">
        <v>19</v>
      </c>
      <c r="B28" s="73" t="s">
        <v>54</v>
      </c>
      <c r="C28" s="71" t="s">
        <v>48</v>
      </c>
      <c r="D28" s="88" t="s">
        <v>141</v>
      </c>
      <c r="E28" s="74" t="s">
        <v>64</v>
      </c>
      <c r="F28" s="72" t="s">
        <v>23</v>
      </c>
      <c r="G28" s="70">
        <f>7800/H28</f>
        <v>0.2</v>
      </c>
      <c r="H28" s="134">
        <v>39000</v>
      </c>
      <c r="I28" s="135">
        <f t="shared" si="0"/>
        <v>7800</v>
      </c>
      <c r="J28" s="135">
        <v>0</v>
      </c>
      <c r="K28" s="137">
        <f t="shared" si="1"/>
        <v>7800</v>
      </c>
      <c r="L28" s="53"/>
      <c r="M28" s="44"/>
      <c r="N28" s="43"/>
      <c r="O28" s="48"/>
      <c r="P28" s="46"/>
      <c r="Q28" s="46"/>
      <c r="R28" s="46"/>
      <c r="S28" s="46"/>
    </row>
    <row r="29" spans="1:19" s="47" customFormat="1" ht="96.75" customHeight="1" x14ac:dyDescent="0.2">
      <c r="A29" s="107">
        <v>20</v>
      </c>
      <c r="B29" s="73" t="s">
        <v>54</v>
      </c>
      <c r="C29" s="71" t="s">
        <v>48</v>
      </c>
      <c r="D29" s="88" t="s">
        <v>141</v>
      </c>
      <c r="E29" s="74" t="s">
        <v>25</v>
      </c>
      <c r="F29" s="72" t="s">
        <v>23</v>
      </c>
      <c r="G29" s="70">
        <f>1500/H29</f>
        <v>0.2</v>
      </c>
      <c r="H29" s="134">
        <v>7500</v>
      </c>
      <c r="I29" s="135">
        <f t="shared" si="0"/>
        <v>1500</v>
      </c>
      <c r="J29" s="135">
        <v>0</v>
      </c>
      <c r="K29" s="137">
        <f t="shared" si="1"/>
        <v>1500</v>
      </c>
      <c r="L29" s="53"/>
      <c r="M29" s="44"/>
      <c r="N29" s="43"/>
      <c r="O29" s="49"/>
      <c r="P29" s="46"/>
      <c r="Q29" s="46"/>
      <c r="R29" s="46"/>
      <c r="S29" s="46"/>
    </row>
    <row r="30" spans="1:19" s="47" customFormat="1" ht="75.75" customHeight="1" x14ac:dyDescent="0.2">
      <c r="A30" s="107">
        <v>21</v>
      </c>
      <c r="B30" s="73" t="s">
        <v>54</v>
      </c>
      <c r="C30" s="71" t="s">
        <v>48</v>
      </c>
      <c r="D30" s="88" t="s">
        <v>141</v>
      </c>
      <c r="E30" s="74" t="s">
        <v>65</v>
      </c>
      <c r="F30" s="72" t="s">
        <v>23</v>
      </c>
      <c r="G30" s="70">
        <f>17000/H30</f>
        <v>0.2</v>
      </c>
      <c r="H30" s="134">
        <v>85000</v>
      </c>
      <c r="I30" s="135">
        <f t="shared" si="0"/>
        <v>17000</v>
      </c>
      <c r="J30" s="135">
        <v>0</v>
      </c>
      <c r="K30" s="137">
        <f t="shared" si="1"/>
        <v>17000</v>
      </c>
      <c r="L30" s="53"/>
      <c r="M30" s="44"/>
      <c r="N30" s="43"/>
      <c r="O30" s="48"/>
      <c r="P30" s="46"/>
      <c r="Q30" s="46"/>
      <c r="R30" s="46"/>
      <c r="S30" s="46"/>
    </row>
    <row r="31" spans="1:19" s="47" customFormat="1" x14ac:dyDescent="0.2">
      <c r="A31" s="109"/>
      <c r="B31" s="110"/>
      <c r="C31" s="111"/>
      <c r="D31" s="112"/>
      <c r="E31" s="113" t="s">
        <v>80</v>
      </c>
      <c r="F31" s="114"/>
      <c r="G31" s="115"/>
      <c r="H31" s="138"/>
      <c r="I31" s="139"/>
      <c r="J31" s="139"/>
      <c r="K31" s="141"/>
      <c r="L31" s="53"/>
      <c r="M31" s="44"/>
      <c r="N31" s="43"/>
      <c r="O31" s="48"/>
      <c r="P31" s="46"/>
      <c r="Q31" s="46"/>
      <c r="R31" s="46"/>
      <c r="S31" s="46"/>
    </row>
    <row r="32" spans="1:19" s="47" customFormat="1" ht="76.5" x14ac:dyDescent="0.2">
      <c r="A32" s="107">
        <v>22</v>
      </c>
      <c r="B32" s="73" t="s">
        <v>54</v>
      </c>
      <c r="C32" s="71" t="s">
        <v>48</v>
      </c>
      <c r="D32" s="88" t="s">
        <v>141</v>
      </c>
      <c r="E32" s="74" t="s">
        <v>62</v>
      </c>
      <c r="F32" s="72" t="s">
        <v>23</v>
      </c>
      <c r="G32" s="70">
        <f>21350/H32</f>
        <v>0.35</v>
      </c>
      <c r="H32" s="134">
        <v>61000</v>
      </c>
      <c r="I32" s="135">
        <f t="shared" si="0"/>
        <v>21350</v>
      </c>
      <c r="J32" s="135">
        <v>0</v>
      </c>
      <c r="K32" s="137">
        <f t="shared" si="1"/>
        <v>21350</v>
      </c>
      <c r="L32" s="53"/>
      <c r="M32" s="44"/>
      <c r="N32" s="43"/>
      <c r="O32" s="48"/>
      <c r="P32" s="46"/>
      <c r="Q32" s="46"/>
      <c r="R32" s="46"/>
      <c r="S32" s="46"/>
    </row>
    <row r="33" spans="1:19" s="47" customFormat="1" ht="76.5" x14ac:dyDescent="0.2">
      <c r="A33" s="107">
        <v>23</v>
      </c>
      <c r="B33" s="93" t="s">
        <v>54</v>
      </c>
      <c r="C33" s="76" t="s">
        <v>48</v>
      </c>
      <c r="D33" s="88" t="s">
        <v>141</v>
      </c>
      <c r="E33" s="79" t="s">
        <v>129</v>
      </c>
      <c r="F33" s="77" t="s">
        <v>23</v>
      </c>
      <c r="G33" s="89">
        <f>21350/H33</f>
        <v>0.35</v>
      </c>
      <c r="H33" s="134">
        <v>61000</v>
      </c>
      <c r="I33" s="135">
        <f t="shared" si="0"/>
        <v>21350</v>
      </c>
      <c r="J33" s="135">
        <v>0</v>
      </c>
      <c r="K33" s="137">
        <f t="shared" si="1"/>
        <v>21350</v>
      </c>
      <c r="L33" s="53"/>
      <c r="M33" s="44"/>
      <c r="N33" s="43"/>
      <c r="O33" s="48"/>
      <c r="P33" s="46"/>
      <c r="Q33" s="46"/>
      <c r="R33" s="46"/>
      <c r="S33" s="46"/>
    </row>
    <row r="34" spans="1:19" s="47" customFormat="1" ht="51" x14ac:dyDescent="0.2">
      <c r="A34" s="107">
        <v>24</v>
      </c>
      <c r="B34" s="93" t="s">
        <v>54</v>
      </c>
      <c r="C34" s="76" t="s">
        <v>48</v>
      </c>
      <c r="D34" s="88" t="s">
        <v>141</v>
      </c>
      <c r="E34" s="79" t="s">
        <v>24</v>
      </c>
      <c r="F34" s="77" t="s">
        <v>23</v>
      </c>
      <c r="G34" s="89">
        <f>8750/H34</f>
        <v>0.35</v>
      </c>
      <c r="H34" s="134">
        <v>25000</v>
      </c>
      <c r="I34" s="135">
        <f t="shared" si="0"/>
        <v>8750</v>
      </c>
      <c r="J34" s="135">
        <v>0</v>
      </c>
      <c r="K34" s="137">
        <f t="shared" si="1"/>
        <v>8750</v>
      </c>
      <c r="L34" s="53"/>
      <c r="M34" s="44"/>
      <c r="N34" s="43"/>
      <c r="O34" s="48"/>
      <c r="P34" s="46"/>
      <c r="Q34" s="46"/>
      <c r="R34" s="46"/>
      <c r="S34" s="46"/>
    </row>
    <row r="35" spans="1:19" s="47" customFormat="1" ht="63.75" x14ac:dyDescent="0.2">
      <c r="A35" s="107">
        <v>25</v>
      </c>
      <c r="B35" s="93" t="s">
        <v>54</v>
      </c>
      <c r="C35" s="76" t="s">
        <v>48</v>
      </c>
      <c r="D35" s="88" t="s">
        <v>141</v>
      </c>
      <c r="E35" s="79" t="s">
        <v>64</v>
      </c>
      <c r="F35" s="77" t="s">
        <v>23</v>
      </c>
      <c r="G35" s="89">
        <f>13650/H35</f>
        <v>0.35</v>
      </c>
      <c r="H35" s="134">
        <v>39000</v>
      </c>
      <c r="I35" s="135">
        <f t="shared" si="0"/>
        <v>13650</v>
      </c>
      <c r="J35" s="135">
        <v>0</v>
      </c>
      <c r="K35" s="137">
        <f t="shared" si="1"/>
        <v>13650</v>
      </c>
      <c r="L35" s="53"/>
      <c r="M35" s="44"/>
      <c r="N35" s="43"/>
      <c r="O35" s="48"/>
      <c r="P35" s="46"/>
      <c r="Q35" s="46"/>
      <c r="R35" s="46"/>
      <c r="S35" s="46"/>
    </row>
    <row r="36" spans="1:19" s="47" customFormat="1" ht="93" customHeight="1" x14ac:dyDescent="0.2">
      <c r="A36" s="107">
        <v>26</v>
      </c>
      <c r="B36" s="93" t="s">
        <v>54</v>
      </c>
      <c r="C36" s="76" t="s">
        <v>48</v>
      </c>
      <c r="D36" s="88" t="s">
        <v>141</v>
      </c>
      <c r="E36" s="79" t="s">
        <v>25</v>
      </c>
      <c r="F36" s="77" t="s">
        <v>23</v>
      </c>
      <c r="G36" s="89">
        <f>2625/H36</f>
        <v>0.35</v>
      </c>
      <c r="H36" s="134">
        <v>7500</v>
      </c>
      <c r="I36" s="135">
        <f t="shared" si="0"/>
        <v>2625</v>
      </c>
      <c r="J36" s="135">
        <v>0</v>
      </c>
      <c r="K36" s="137">
        <f t="shared" si="1"/>
        <v>2625</v>
      </c>
      <c r="L36" s="53"/>
      <c r="M36" s="44"/>
      <c r="N36" s="43"/>
      <c r="O36" s="48"/>
      <c r="P36" s="46"/>
      <c r="Q36" s="46"/>
      <c r="R36" s="46"/>
      <c r="S36" s="46"/>
    </row>
    <row r="37" spans="1:19" s="47" customFormat="1" ht="76.5" x14ac:dyDescent="0.2">
      <c r="A37" s="107">
        <v>27</v>
      </c>
      <c r="B37" s="93" t="s">
        <v>54</v>
      </c>
      <c r="C37" s="76" t="s">
        <v>48</v>
      </c>
      <c r="D37" s="88" t="s">
        <v>141</v>
      </c>
      <c r="E37" s="79" t="s">
        <v>65</v>
      </c>
      <c r="F37" s="77" t="s">
        <v>23</v>
      </c>
      <c r="G37" s="89">
        <f>29750/H37</f>
        <v>0.35</v>
      </c>
      <c r="H37" s="134">
        <v>85000</v>
      </c>
      <c r="I37" s="135">
        <f t="shared" si="0"/>
        <v>29750</v>
      </c>
      <c r="J37" s="135">
        <v>0</v>
      </c>
      <c r="K37" s="137">
        <f t="shared" si="1"/>
        <v>29750</v>
      </c>
      <c r="L37" s="53"/>
      <c r="M37" s="44"/>
      <c r="N37" s="43"/>
      <c r="O37" s="48"/>
      <c r="P37" s="46"/>
      <c r="Q37" s="46"/>
      <c r="R37" s="46"/>
      <c r="S37" s="46"/>
    </row>
    <row r="38" spans="1:19" s="47" customFormat="1" x14ac:dyDescent="0.2">
      <c r="A38" s="109"/>
      <c r="B38" s="110"/>
      <c r="C38" s="111"/>
      <c r="D38" s="112"/>
      <c r="E38" s="113" t="s">
        <v>81</v>
      </c>
      <c r="F38" s="114"/>
      <c r="G38" s="115"/>
      <c r="H38" s="138"/>
      <c r="I38" s="139"/>
      <c r="J38" s="139"/>
      <c r="K38" s="141"/>
      <c r="L38" s="53"/>
      <c r="M38" s="44"/>
      <c r="N38" s="43"/>
      <c r="O38" s="48"/>
      <c r="P38" s="46"/>
      <c r="Q38" s="46"/>
      <c r="R38" s="46"/>
      <c r="S38" s="46"/>
    </row>
    <row r="39" spans="1:19" s="47" customFormat="1" ht="76.5" x14ac:dyDescent="0.2">
      <c r="A39" s="107">
        <v>28</v>
      </c>
      <c r="B39" s="93" t="s">
        <v>54</v>
      </c>
      <c r="C39" s="76" t="s">
        <v>48</v>
      </c>
      <c r="D39" s="88" t="s">
        <v>141</v>
      </c>
      <c r="E39" s="79" t="s">
        <v>62</v>
      </c>
      <c r="F39" s="77" t="s">
        <v>23</v>
      </c>
      <c r="G39" s="89">
        <f>27450/H39</f>
        <v>0.45</v>
      </c>
      <c r="H39" s="134">
        <v>61000</v>
      </c>
      <c r="I39" s="135">
        <f t="shared" si="0"/>
        <v>27450</v>
      </c>
      <c r="J39" s="135">
        <v>0</v>
      </c>
      <c r="K39" s="137">
        <f t="shared" si="1"/>
        <v>27450</v>
      </c>
      <c r="L39" s="53"/>
      <c r="M39" s="44"/>
      <c r="N39" s="43"/>
      <c r="O39" s="48"/>
      <c r="P39" s="46"/>
      <c r="Q39" s="46"/>
      <c r="R39" s="46"/>
      <c r="S39" s="46"/>
    </row>
    <row r="40" spans="1:19" s="47" customFormat="1" ht="91.5" customHeight="1" x14ac:dyDescent="0.2">
      <c r="A40" s="107">
        <v>29</v>
      </c>
      <c r="B40" s="93" t="s">
        <v>54</v>
      </c>
      <c r="C40" s="76" t="s">
        <v>48</v>
      </c>
      <c r="D40" s="88" t="s">
        <v>141</v>
      </c>
      <c r="E40" s="79" t="s">
        <v>63</v>
      </c>
      <c r="F40" s="77" t="s">
        <v>23</v>
      </c>
      <c r="G40" s="89">
        <f>27450/H40</f>
        <v>0.45</v>
      </c>
      <c r="H40" s="134">
        <v>61000</v>
      </c>
      <c r="I40" s="135">
        <f t="shared" si="0"/>
        <v>27450</v>
      </c>
      <c r="J40" s="135">
        <v>0</v>
      </c>
      <c r="K40" s="137">
        <f t="shared" si="1"/>
        <v>27450</v>
      </c>
      <c r="L40" s="53"/>
      <c r="M40" s="44"/>
      <c r="N40" s="43"/>
      <c r="O40" s="48"/>
      <c r="P40" s="46"/>
      <c r="Q40" s="46"/>
      <c r="R40" s="46"/>
      <c r="S40" s="46"/>
    </row>
    <row r="41" spans="1:19" s="47" customFormat="1" ht="51" x14ac:dyDescent="0.2">
      <c r="A41" s="107">
        <v>30</v>
      </c>
      <c r="B41" s="93" t="s">
        <v>54</v>
      </c>
      <c r="C41" s="76" t="s">
        <v>48</v>
      </c>
      <c r="D41" s="88" t="s">
        <v>141</v>
      </c>
      <c r="E41" s="79" t="s">
        <v>24</v>
      </c>
      <c r="F41" s="77" t="s">
        <v>23</v>
      </c>
      <c r="G41" s="89">
        <f>11250/H41</f>
        <v>0.45</v>
      </c>
      <c r="H41" s="134">
        <v>25000</v>
      </c>
      <c r="I41" s="135">
        <f t="shared" si="0"/>
        <v>11250</v>
      </c>
      <c r="J41" s="135">
        <v>0</v>
      </c>
      <c r="K41" s="137">
        <f t="shared" si="1"/>
        <v>11250</v>
      </c>
      <c r="L41" s="53"/>
      <c r="M41" s="44"/>
      <c r="N41" s="43"/>
      <c r="O41" s="48"/>
      <c r="P41" s="46"/>
      <c r="Q41" s="46"/>
      <c r="R41" s="46"/>
      <c r="S41" s="46"/>
    </row>
    <row r="42" spans="1:19" s="47" customFormat="1" ht="63.75" x14ac:dyDescent="0.2">
      <c r="A42" s="107">
        <v>31</v>
      </c>
      <c r="B42" s="93" t="s">
        <v>54</v>
      </c>
      <c r="C42" s="76" t="s">
        <v>48</v>
      </c>
      <c r="D42" s="88" t="s">
        <v>141</v>
      </c>
      <c r="E42" s="79" t="s">
        <v>64</v>
      </c>
      <c r="F42" s="77" t="s">
        <v>23</v>
      </c>
      <c r="G42" s="89">
        <f>17550/H42</f>
        <v>0.45</v>
      </c>
      <c r="H42" s="134">
        <v>39000</v>
      </c>
      <c r="I42" s="135">
        <f t="shared" si="0"/>
        <v>17550</v>
      </c>
      <c r="J42" s="135">
        <v>0</v>
      </c>
      <c r="K42" s="137">
        <f t="shared" si="1"/>
        <v>17550</v>
      </c>
      <c r="L42" s="53"/>
      <c r="M42" s="44"/>
      <c r="N42" s="43"/>
      <c r="O42" s="48"/>
      <c r="P42" s="46"/>
      <c r="Q42" s="46"/>
      <c r="R42" s="46"/>
      <c r="S42" s="46"/>
    </row>
    <row r="43" spans="1:19" s="47" customFormat="1" ht="93" customHeight="1" x14ac:dyDescent="0.2">
      <c r="A43" s="107">
        <v>32</v>
      </c>
      <c r="B43" s="93" t="s">
        <v>54</v>
      </c>
      <c r="C43" s="76" t="s">
        <v>48</v>
      </c>
      <c r="D43" s="88" t="s">
        <v>141</v>
      </c>
      <c r="E43" s="79" t="s">
        <v>25</v>
      </c>
      <c r="F43" s="77" t="s">
        <v>23</v>
      </c>
      <c r="G43" s="89">
        <f>3375/H43</f>
        <v>0.45</v>
      </c>
      <c r="H43" s="134">
        <v>7500</v>
      </c>
      <c r="I43" s="135">
        <f t="shared" si="0"/>
        <v>3375</v>
      </c>
      <c r="J43" s="135">
        <v>0</v>
      </c>
      <c r="K43" s="137">
        <f t="shared" si="1"/>
        <v>3375</v>
      </c>
      <c r="L43" s="53"/>
      <c r="M43" s="44"/>
      <c r="N43" s="43"/>
      <c r="O43" s="48"/>
      <c r="P43" s="46"/>
      <c r="Q43" s="46"/>
      <c r="R43" s="46"/>
      <c r="S43" s="46"/>
    </row>
    <row r="44" spans="1:19" s="47" customFormat="1" ht="80.25" customHeight="1" x14ac:dyDescent="0.2">
      <c r="A44" s="107">
        <v>33</v>
      </c>
      <c r="B44" s="93" t="s">
        <v>54</v>
      </c>
      <c r="C44" s="76" t="s">
        <v>48</v>
      </c>
      <c r="D44" s="88" t="s">
        <v>141</v>
      </c>
      <c r="E44" s="79" t="s">
        <v>65</v>
      </c>
      <c r="F44" s="77" t="s">
        <v>23</v>
      </c>
      <c r="G44" s="89">
        <f>38250/H44</f>
        <v>0.45</v>
      </c>
      <c r="H44" s="134">
        <v>85000</v>
      </c>
      <c r="I44" s="135">
        <f t="shared" si="0"/>
        <v>38250</v>
      </c>
      <c r="J44" s="135">
        <v>0</v>
      </c>
      <c r="K44" s="137">
        <f t="shared" si="1"/>
        <v>38250</v>
      </c>
      <c r="L44" s="53"/>
      <c r="M44" s="44"/>
      <c r="N44" s="43"/>
      <c r="O44" s="48"/>
      <c r="P44" s="46"/>
      <c r="Q44" s="46"/>
      <c r="R44" s="46"/>
      <c r="S44" s="46"/>
    </row>
    <row r="45" spans="1:19" s="47" customFormat="1" x14ac:dyDescent="0.2">
      <c r="A45" s="109"/>
      <c r="B45" s="110"/>
      <c r="C45" s="111"/>
      <c r="D45" s="117"/>
      <c r="E45" s="113" t="s">
        <v>82</v>
      </c>
      <c r="F45" s="114"/>
      <c r="G45" s="115"/>
      <c r="H45" s="138"/>
      <c r="I45" s="139"/>
      <c r="J45" s="139"/>
      <c r="K45" s="141"/>
      <c r="L45" s="53"/>
      <c r="M45" s="44"/>
      <c r="N45" s="43"/>
      <c r="O45" s="48"/>
      <c r="P45" s="46"/>
      <c r="Q45" s="46"/>
      <c r="R45" s="46"/>
      <c r="S45" s="46"/>
    </row>
    <row r="46" spans="1:19" s="47" customFormat="1" x14ac:dyDescent="0.2">
      <c r="A46" s="189">
        <v>34</v>
      </c>
      <c r="B46" s="183" t="s">
        <v>54</v>
      </c>
      <c r="C46" s="186" t="s">
        <v>48</v>
      </c>
      <c r="D46" s="171"/>
      <c r="E46" s="99" t="s">
        <v>83</v>
      </c>
      <c r="F46" s="77"/>
      <c r="G46" s="89"/>
      <c r="H46" s="134"/>
      <c r="I46" s="135"/>
      <c r="J46" s="135"/>
      <c r="K46" s="137"/>
      <c r="L46" s="53"/>
      <c r="M46" s="44"/>
      <c r="N46" s="43"/>
      <c r="O46" s="48"/>
      <c r="P46" s="46"/>
      <c r="Q46" s="46"/>
      <c r="R46" s="46"/>
      <c r="S46" s="46"/>
    </row>
    <row r="47" spans="1:19" s="47" customFormat="1" ht="25.5" x14ac:dyDescent="0.2">
      <c r="A47" s="190"/>
      <c r="B47" s="185"/>
      <c r="C47" s="188"/>
      <c r="D47" s="106">
        <v>711003</v>
      </c>
      <c r="E47" s="100" t="s">
        <v>84</v>
      </c>
      <c r="F47" s="77" t="s">
        <v>23</v>
      </c>
      <c r="G47" s="89">
        <f>10000/H47</f>
        <v>0.2</v>
      </c>
      <c r="H47" s="134">
        <v>50000</v>
      </c>
      <c r="I47" s="135">
        <f t="shared" si="0"/>
        <v>10000</v>
      </c>
      <c r="J47" s="135">
        <v>0</v>
      </c>
      <c r="K47" s="137">
        <f t="shared" si="1"/>
        <v>10000</v>
      </c>
      <c r="L47" s="53"/>
      <c r="M47" s="44"/>
      <c r="N47" s="43"/>
      <c r="O47" s="48"/>
      <c r="P47" s="46"/>
      <c r="Q47" s="46"/>
      <c r="R47" s="46"/>
      <c r="S47" s="46"/>
    </row>
    <row r="48" spans="1:19" s="47" customFormat="1" x14ac:dyDescent="0.2">
      <c r="A48" s="189">
        <v>35</v>
      </c>
      <c r="B48" s="183" t="s">
        <v>54</v>
      </c>
      <c r="C48" s="186" t="s">
        <v>48</v>
      </c>
      <c r="D48" s="171"/>
      <c r="E48" s="99" t="s">
        <v>85</v>
      </c>
      <c r="F48" s="77"/>
      <c r="G48" s="89"/>
      <c r="H48" s="134"/>
      <c r="I48" s="135"/>
      <c r="J48" s="135"/>
      <c r="K48" s="137"/>
      <c r="L48" s="53"/>
      <c r="M48" s="44"/>
      <c r="N48" s="43"/>
      <c r="O48" s="48"/>
      <c r="P48" s="46"/>
      <c r="Q48" s="46"/>
      <c r="R48" s="46"/>
      <c r="S48" s="46"/>
    </row>
    <row r="49" spans="1:19" s="47" customFormat="1" ht="25.5" x14ac:dyDescent="0.2">
      <c r="A49" s="190"/>
      <c r="B49" s="185"/>
      <c r="C49" s="185"/>
      <c r="D49" s="106">
        <v>711003</v>
      </c>
      <c r="E49" s="100" t="s">
        <v>86</v>
      </c>
      <c r="F49" s="77" t="s">
        <v>23</v>
      </c>
      <c r="G49" s="89">
        <f>8000/H49</f>
        <v>0.16</v>
      </c>
      <c r="H49" s="134">
        <v>50000</v>
      </c>
      <c r="I49" s="135">
        <f t="shared" si="0"/>
        <v>8000</v>
      </c>
      <c r="J49" s="135">
        <v>0</v>
      </c>
      <c r="K49" s="137">
        <f t="shared" si="1"/>
        <v>8000</v>
      </c>
      <c r="L49" s="53"/>
      <c r="M49" s="44"/>
      <c r="N49" s="43"/>
      <c r="O49" s="48"/>
      <c r="P49" s="46"/>
      <c r="Q49" s="46"/>
      <c r="R49" s="46"/>
      <c r="S49" s="46"/>
    </row>
    <row r="50" spans="1:19" s="47" customFormat="1" x14ac:dyDescent="0.2">
      <c r="A50" s="189">
        <v>36</v>
      </c>
      <c r="B50" s="183" t="s">
        <v>54</v>
      </c>
      <c r="C50" s="186" t="s">
        <v>48</v>
      </c>
      <c r="D50" s="171"/>
      <c r="E50" s="99" t="s">
        <v>87</v>
      </c>
      <c r="F50" s="77"/>
      <c r="G50" s="89"/>
      <c r="H50" s="134"/>
      <c r="I50" s="135"/>
      <c r="J50" s="135"/>
      <c r="K50" s="137"/>
      <c r="L50" s="53"/>
      <c r="M50" s="44"/>
      <c r="N50" s="43"/>
      <c r="O50" s="48"/>
      <c r="P50" s="46"/>
      <c r="Q50" s="46"/>
      <c r="R50" s="46"/>
      <c r="S50" s="46"/>
    </row>
    <row r="51" spans="1:19" s="47" customFormat="1" ht="25.5" x14ac:dyDescent="0.2">
      <c r="A51" s="190"/>
      <c r="B51" s="185"/>
      <c r="C51" s="185"/>
      <c r="D51" s="106">
        <v>711003</v>
      </c>
      <c r="E51" s="100" t="s">
        <v>88</v>
      </c>
      <c r="F51" s="77" t="s">
        <v>23</v>
      </c>
      <c r="G51" s="89">
        <f>10000/H51</f>
        <v>0.2</v>
      </c>
      <c r="H51" s="134">
        <v>50000</v>
      </c>
      <c r="I51" s="135">
        <f t="shared" si="0"/>
        <v>10000</v>
      </c>
      <c r="J51" s="135">
        <v>0</v>
      </c>
      <c r="K51" s="137">
        <f t="shared" si="1"/>
        <v>10000</v>
      </c>
      <c r="L51" s="53"/>
      <c r="M51" s="44"/>
      <c r="N51" s="43"/>
      <c r="O51" s="48"/>
      <c r="P51" s="46"/>
      <c r="Q51" s="46"/>
      <c r="R51" s="46"/>
      <c r="S51" s="46"/>
    </row>
    <row r="52" spans="1:19" s="47" customFormat="1" x14ac:dyDescent="0.2">
      <c r="A52" s="189">
        <v>37</v>
      </c>
      <c r="B52" s="183" t="s">
        <v>54</v>
      </c>
      <c r="C52" s="186" t="s">
        <v>48</v>
      </c>
      <c r="D52" s="171"/>
      <c r="E52" s="99" t="s">
        <v>89</v>
      </c>
      <c r="F52" s="77"/>
      <c r="G52" s="89"/>
      <c r="H52" s="134"/>
      <c r="I52" s="135"/>
      <c r="J52" s="135"/>
      <c r="K52" s="137"/>
      <c r="L52" s="53"/>
      <c r="M52" s="44"/>
      <c r="N52" s="43"/>
      <c r="O52" s="48"/>
      <c r="P52" s="46"/>
      <c r="Q52" s="46"/>
      <c r="R52" s="46"/>
      <c r="S52" s="46"/>
    </row>
    <row r="53" spans="1:19" s="47" customFormat="1" ht="26.25" customHeight="1" x14ac:dyDescent="0.2">
      <c r="A53" s="190"/>
      <c r="B53" s="185"/>
      <c r="C53" s="185"/>
      <c r="D53" s="106">
        <v>711003</v>
      </c>
      <c r="E53" s="100" t="s">
        <v>90</v>
      </c>
      <c r="F53" s="77" t="s">
        <v>23</v>
      </c>
      <c r="G53" s="89">
        <f>6000/H53</f>
        <v>0.12</v>
      </c>
      <c r="H53" s="134">
        <v>50000</v>
      </c>
      <c r="I53" s="135">
        <f t="shared" si="0"/>
        <v>6000</v>
      </c>
      <c r="J53" s="135">
        <v>0</v>
      </c>
      <c r="K53" s="137">
        <f t="shared" si="1"/>
        <v>6000</v>
      </c>
      <c r="L53" s="53"/>
      <c r="M53" s="44"/>
      <c r="N53" s="43"/>
      <c r="O53" s="48"/>
      <c r="P53" s="46"/>
      <c r="Q53" s="46"/>
      <c r="R53" s="46"/>
      <c r="S53" s="46"/>
    </row>
    <row r="54" spans="1:19" s="47" customFormat="1" x14ac:dyDescent="0.2">
      <c r="A54" s="189">
        <v>38</v>
      </c>
      <c r="B54" s="183" t="s">
        <v>54</v>
      </c>
      <c r="C54" s="186" t="s">
        <v>48</v>
      </c>
      <c r="D54" s="171"/>
      <c r="E54" s="99" t="s">
        <v>91</v>
      </c>
      <c r="F54" s="77"/>
      <c r="G54" s="89"/>
      <c r="H54" s="134"/>
      <c r="I54" s="135"/>
      <c r="J54" s="135"/>
      <c r="K54" s="137"/>
      <c r="L54" s="53"/>
      <c r="M54" s="44"/>
      <c r="N54" s="43"/>
      <c r="O54" s="48"/>
      <c r="P54" s="46"/>
      <c r="Q54" s="46"/>
      <c r="R54" s="46"/>
      <c r="S54" s="46"/>
    </row>
    <row r="55" spans="1:19" s="47" customFormat="1" ht="25.5" x14ac:dyDescent="0.2">
      <c r="A55" s="190"/>
      <c r="B55" s="185"/>
      <c r="C55" s="185"/>
      <c r="D55" s="106">
        <v>711003</v>
      </c>
      <c r="E55" s="100" t="s">
        <v>130</v>
      </c>
      <c r="F55" s="77" t="s">
        <v>23</v>
      </c>
      <c r="G55" s="89">
        <f>6000/H55</f>
        <v>0.12</v>
      </c>
      <c r="H55" s="134">
        <v>50000</v>
      </c>
      <c r="I55" s="135">
        <f t="shared" si="0"/>
        <v>6000</v>
      </c>
      <c r="J55" s="135">
        <v>0</v>
      </c>
      <c r="K55" s="137">
        <f t="shared" si="1"/>
        <v>6000</v>
      </c>
      <c r="L55" s="53"/>
      <c r="M55" s="44"/>
      <c r="N55" s="43"/>
      <c r="O55" s="48"/>
      <c r="P55" s="46"/>
      <c r="Q55" s="46"/>
      <c r="R55" s="46"/>
      <c r="S55" s="46"/>
    </row>
    <row r="56" spans="1:19" s="47" customFormat="1" x14ac:dyDescent="0.2">
      <c r="A56" s="189">
        <v>39</v>
      </c>
      <c r="B56" s="183" t="s">
        <v>54</v>
      </c>
      <c r="C56" s="186" t="s">
        <v>48</v>
      </c>
      <c r="D56" s="171"/>
      <c r="E56" s="99" t="s">
        <v>92</v>
      </c>
      <c r="F56" s="77"/>
      <c r="G56" s="89"/>
      <c r="H56" s="134"/>
      <c r="I56" s="135"/>
      <c r="J56" s="135"/>
      <c r="K56" s="137"/>
      <c r="L56" s="53"/>
      <c r="M56" s="44"/>
      <c r="N56" s="43"/>
      <c r="O56" s="48"/>
      <c r="P56" s="46"/>
      <c r="Q56" s="46"/>
      <c r="R56" s="46"/>
      <c r="S56" s="46"/>
    </row>
    <row r="57" spans="1:19" s="47" customFormat="1" ht="25.5" x14ac:dyDescent="0.2">
      <c r="A57" s="190"/>
      <c r="B57" s="185"/>
      <c r="C57" s="185"/>
      <c r="D57" s="106">
        <v>711003</v>
      </c>
      <c r="E57" s="100" t="s">
        <v>93</v>
      </c>
      <c r="F57" s="77" t="s">
        <v>23</v>
      </c>
      <c r="G57" s="89">
        <f>6000/H57</f>
        <v>0.12</v>
      </c>
      <c r="H57" s="134">
        <v>50000</v>
      </c>
      <c r="I57" s="135">
        <f t="shared" si="0"/>
        <v>6000</v>
      </c>
      <c r="J57" s="135">
        <v>0</v>
      </c>
      <c r="K57" s="137">
        <f t="shared" si="1"/>
        <v>6000</v>
      </c>
      <c r="L57" s="53"/>
      <c r="M57" s="44"/>
      <c r="N57" s="43"/>
      <c r="O57" s="48"/>
      <c r="P57" s="46"/>
      <c r="Q57" s="46"/>
      <c r="R57" s="46"/>
      <c r="S57" s="46"/>
    </row>
    <row r="58" spans="1:19" s="47" customFormat="1" x14ac:dyDescent="0.2">
      <c r="A58" s="189">
        <v>40</v>
      </c>
      <c r="B58" s="183" t="s">
        <v>54</v>
      </c>
      <c r="C58" s="186" t="s">
        <v>48</v>
      </c>
      <c r="D58" s="171"/>
      <c r="E58" s="99" t="s">
        <v>94</v>
      </c>
      <c r="F58" s="77"/>
      <c r="G58" s="89"/>
      <c r="H58" s="134"/>
      <c r="I58" s="135"/>
      <c r="J58" s="135"/>
      <c r="K58" s="137"/>
      <c r="L58" s="53"/>
      <c r="M58" s="44"/>
      <c r="N58" s="43"/>
      <c r="O58" s="48"/>
      <c r="P58" s="46"/>
      <c r="Q58" s="46"/>
      <c r="R58" s="46"/>
      <c r="S58" s="46"/>
    </row>
    <row r="59" spans="1:19" s="47" customFormat="1" ht="38.25" x14ac:dyDescent="0.2">
      <c r="A59" s="190"/>
      <c r="B59" s="185"/>
      <c r="C59" s="185"/>
      <c r="D59" s="106">
        <v>711003</v>
      </c>
      <c r="E59" s="100" t="s">
        <v>95</v>
      </c>
      <c r="F59" s="77" t="s">
        <v>23</v>
      </c>
      <c r="G59" s="89">
        <f>2000/H59</f>
        <v>0.04</v>
      </c>
      <c r="H59" s="134">
        <v>50000</v>
      </c>
      <c r="I59" s="135">
        <f t="shared" si="0"/>
        <v>2000</v>
      </c>
      <c r="J59" s="135">
        <v>0</v>
      </c>
      <c r="K59" s="137">
        <f t="shared" si="1"/>
        <v>2000</v>
      </c>
      <c r="L59" s="53"/>
      <c r="M59" s="44"/>
      <c r="N59" s="43"/>
      <c r="O59" s="48"/>
      <c r="P59" s="46"/>
      <c r="Q59" s="46"/>
      <c r="R59" s="46"/>
      <c r="S59" s="46"/>
    </row>
    <row r="60" spans="1:19" s="47" customFormat="1" x14ac:dyDescent="0.2">
      <c r="A60" s="189">
        <v>41</v>
      </c>
      <c r="B60" s="183" t="s">
        <v>54</v>
      </c>
      <c r="C60" s="186" t="s">
        <v>48</v>
      </c>
      <c r="D60" s="171"/>
      <c r="E60" s="99" t="s">
        <v>96</v>
      </c>
      <c r="F60" s="77"/>
      <c r="G60" s="89"/>
      <c r="H60" s="134"/>
      <c r="I60" s="135"/>
      <c r="J60" s="135"/>
      <c r="K60" s="137"/>
      <c r="L60" s="53"/>
      <c r="M60" s="44"/>
      <c r="N60" s="43"/>
      <c r="O60" s="48"/>
      <c r="P60" s="46"/>
      <c r="Q60" s="46"/>
      <c r="R60" s="46"/>
      <c r="S60" s="46"/>
    </row>
    <row r="61" spans="1:19" s="47" customFormat="1" ht="25.5" x14ac:dyDescent="0.2">
      <c r="A61" s="195"/>
      <c r="B61" s="196"/>
      <c r="C61" s="196"/>
      <c r="D61" s="106">
        <v>711003</v>
      </c>
      <c r="E61" s="100" t="s">
        <v>97</v>
      </c>
      <c r="F61" s="77" t="s">
        <v>23</v>
      </c>
      <c r="G61" s="89">
        <f>2000/H61</f>
        <v>0.04</v>
      </c>
      <c r="H61" s="134">
        <v>50000</v>
      </c>
      <c r="I61" s="135">
        <f t="shared" si="0"/>
        <v>2000</v>
      </c>
      <c r="J61" s="135">
        <v>0</v>
      </c>
      <c r="K61" s="137">
        <f t="shared" si="1"/>
        <v>2000</v>
      </c>
      <c r="L61" s="53"/>
      <c r="M61" s="44"/>
      <c r="N61" s="43"/>
      <c r="O61" s="48"/>
      <c r="P61" s="46"/>
      <c r="Q61" s="46"/>
      <c r="R61" s="46"/>
      <c r="S61" s="46"/>
    </row>
    <row r="62" spans="1:19" s="47" customFormat="1" x14ac:dyDescent="0.2">
      <c r="A62" s="189">
        <v>42</v>
      </c>
      <c r="B62" s="183" t="s">
        <v>54</v>
      </c>
      <c r="C62" s="186" t="s">
        <v>48</v>
      </c>
      <c r="D62" s="171"/>
      <c r="E62" s="99" t="s">
        <v>98</v>
      </c>
      <c r="F62" s="77"/>
      <c r="G62" s="89"/>
      <c r="H62" s="134"/>
      <c r="I62" s="135"/>
      <c r="J62" s="135"/>
      <c r="K62" s="137"/>
      <c r="L62" s="53"/>
      <c r="M62" s="44"/>
      <c r="N62" s="43"/>
      <c r="O62" s="48"/>
      <c r="P62" s="46"/>
      <c r="Q62" s="46"/>
      <c r="R62" s="46"/>
      <c r="S62" s="46"/>
    </row>
    <row r="63" spans="1:19" s="47" customFormat="1" ht="38.25" x14ac:dyDescent="0.2">
      <c r="A63" s="195"/>
      <c r="B63" s="196"/>
      <c r="C63" s="196"/>
      <c r="D63" s="106">
        <v>711003</v>
      </c>
      <c r="E63" s="100" t="s">
        <v>99</v>
      </c>
      <c r="F63" s="77" t="s">
        <v>23</v>
      </c>
      <c r="G63" s="89">
        <f>6000/H63</f>
        <v>0.4</v>
      </c>
      <c r="H63" s="134">
        <v>15000</v>
      </c>
      <c r="I63" s="135">
        <f t="shared" si="0"/>
        <v>6000</v>
      </c>
      <c r="J63" s="135">
        <v>0</v>
      </c>
      <c r="K63" s="137">
        <f t="shared" si="1"/>
        <v>6000</v>
      </c>
      <c r="L63" s="53"/>
      <c r="M63" s="44"/>
      <c r="N63" s="43"/>
      <c r="O63" s="48"/>
      <c r="P63" s="46"/>
      <c r="Q63" s="46"/>
      <c r="R63" s="46"/>
      <c r="S63" s="46"/>
    </row>
    <row r="64" spans="1:19" s="47" customFormat="1" x14ac:dyDescent="0.2">
      <c r="A64" s="189">
        <v>43</v>
      </c>
      <c r="B64" s="183" t="s">
        <v>54</v>
      </c>
      <c r="C64" s="186" t="s">
        <v>48</v>
      </c>
      <c r="D64" s="171"/>
      <c r="E64" s="99" t="s">
        <v>100</v>
      </c>
      <c r="F64" s="77"/>
      <c r="G64" s="89"/>
      <c r="H64" s="134"/>
      <c r="I64" s="135"/>
      <c r="J64" s="135"/>
      <c r="K64" s="137"/>
      <c r="L64" s="53"/>
      <c r="M64" s="44"/>
      <c r="N64" s="43"/>
      <c r="O64" s="48"/>
      <c r="P64" s="46"/>
      <c r="Q64" s="46"/>
      <c r="R64" s="46"/>
      <c r="S64" s="46"/>
    </row>
    <row r="65" spans="1:19" s="47" customFormat="1" ht="38.25" x14ac:dyDescent="0.2">
      <c r="A65" s="195"/>
      <c r="B65" s="196"/>
      <c r="C65" s="196"/>
      <c r="D65" s="106">
        <v>711003</v>
      </c>
      <c r="E65" s="100" t="s">
        <v>101</v>
      </c>
      <c r="F65" s="77" t="s">
        <v>23</v>
      </c>
      <c r="G65" s="89">
        <f>3000/H65</f>
        <v>0.2</v>
      </c>
      <c r="H65" s="134">
        <v>15000</v>
      </c>
      <c r="I65" s="135">
        <f t="shared" si="0"/>
        <v>3000</v>
      </c>
      <c r="J65" s="135">
        <v>0</v>
      </c>
      <c r="K65" s="137">
        <f t="shared" si="1"/>
        <v>3000</v>
      </c>
      <c r="L65" s="53"/>
      <c r="M65" s="44"/>
      <c r="N65" s="43"/>
      <c r="O65" s="48"/>
      <c r="P65" s="46"/>
      <c r="Q65" s="46"/>
      <c r="R65" s="46"/>
      <c r="S65" s="46"/>
    </row>
    <row r="66" spans="1:19" s="47" customFormat="1" x14ac:dyDescent="0.2">
      <c r="A66" s="189">
        <v>44</v>
      </c>
      <c r="B66" s="183" t="s">
        <v>54</v>
      </c>
      <c r="C66" s="186" t="s">
        <v>48</v>
      </c>
      <c r="D66" s="171"/>
      <c r="E66" s="99" t="s">
        <v>102</v>
      </c>
      <c r="F66" s="77"/>
      <c r="G66" s="89"/>
      <c r="H66" s="134"/>
      <c r="I66" s="135"/>
      <c r="J66" s="135"/>
      <c r="K66" s="137"/>
      <c r="L66" s="53"/>
      <c r="M66" s="44"/>
      <c r="N66" s="43"/>
      <c r="O66" s="48"/>
      <c r="P66" s="46"/>
      <c r="Q66" s="46"/>
      <c r="R66" s="46"/>
      <c r="S66" s="46"/>
    </row>
    <row r="67" spans="1:19" s="47" customFormat="1" ht="38.25" x14ac:dyDescent="0.2">
      <c r="A67" s="195"/>
      <c r="B67" s="196"/>
      <c r="C67" s="196"/>
      <c r="D67" s="106">
        <v>711003</v>
      </c>
      <c r="E67" s="100" t="s">
        <v>103</v>
      </c>
      <c r="F67" s="77" t="s">
        <v>23</v>
      </c>
      <c r="G67" s="89">
        <f>2000/H67</f>
        <v>0.13333333333333333</v>
      </c>
      <c r="H67" s="134">
        <v>15000</v>
      </c>
      <c r="I67" s="135">
        <f t="shared" si="0"/>
        <v>2000</v>
      </c>
      <c r="J67" s="135">
        <v>0</v>
      </c>
      <c r="K67" s="137">
        <f t="shared" si="1"/>
        <v>2000</v>
      </c>
      <c r="L67" s="53"/>
      <c r="M67" s="44"/>
      <c r="N67" s="43"/>
      <c r="O67" s="48"/>
      <c r="P67" s="46"/>
      <c r="Q67" s="46"/>
      <c r="R67" s="46"/>
      <c r="S67" s="46"/>
    </row>
    <row r="68" spans="1:19" s="47" customFormat="1" x14ac:dyDescent="0.2">
      <c r="A68" s="189">
        <v>45</v>
      </c>
      <c r="B68" s="183" t="s">
        <v>54</v>
      </c>
      <c r="C68" s="186" t="s">
        <v>48</v>
      </c>
      <c r="D68" s="171"/>
      <c r="E68" s="99" t="s">
        <v>104</v>
      </c>
      <c r="F68" s="77"/>
      <c r="G68" s="89"/>
      <c r="H68" s="134"/>
      <c r="I68" s="135"/>
      <c r="J68" s="135"/>
      <c r="K68" s="137"/>
      <c r="L68" s="53"/>
      <c r="M68" s="44"/>
      <c r="N68" s="43"/>
      <c r="O68" s="48"/>
      <c r="P68" s="46"/>
      <c r="Q68" s="46"/>
      <c r="R68" s="46"/>
      <c r="S68" s="46"/>
    </row>
    <row r="69" spans="1:19" s="47" customFormat="1" ht="38.25" x14ac:dyDescent="0.2">
      <c r="A69" s="195"/>
      <c r="B69" s="196"/>
      <c r="C69" s="196"/>
      <c r="D69" s="106">
        <v>711003</v>
      </c>
      <c r="E69" s="100" t="s">
        <v>105</v>
      </c>
      <c r="F69" s="77" t="s">
        <v>23</v>
      </c>
      <c r="G69" s="89">
        <f>4000/H69</f>
        <v>0.26666666666666666</v>
      </c>
      <c r="H69" s="134">
        <v>15000</v>
      </c>
      <c r="I69" s="135">
        <f t="shared" si="0"/>
        <v>4000</v>
      </c>
      <c r="J69" s="135">
        <v>0</v>
      </c>
      <c r="K69" s="137">
        <f t="shared" si="1"/>
        <v>4000</v>
      </c>
      <c r="L69" s="53"/>
      <c r="M69" s="44"/>
      <c r="N69" s="43"/>
      <c r="O69" s="48"/>
      <c r="P69" s="46"/>
      <c r="Q69" s="46"/>
      <c r="R69" s="46"/>
      <c r="S69" s="46"/>
    </row>
    <row r="70" spans="1:19" s="47" customFormat="1" x14ac:dyDescent="0.2">
      <c r="A70" s="189">
        <v>46</v>
      </c>
      <c r="B70" s="183" t="s">
        <v>54</v>
      </c>
      <c r="C70" s="186" t="s">
        <v>48</v>
      </c>
      <c r="D70" s="171"/>
      <c r="E70" s="99" t="s">
        <v>106</v>
      </c>
      <c r="F70" s="77"/>
      <c r="G70" s="89"/>
      <c r="H70" s="134"/>
      <c r="I70" s="135"/>
      <c r="J70" s="135"/>
      <c r="K70" s="137"/>
      <c r="L70" s="53"/>
      <c r="M70" s="44"/>
      <c r="N70" s="43"/>
      <c r="O70" s="48"/>
      <c r="P70" s="46"/>
      <c r="Q70" s="46"/>
      <c r="R70" s="46"/>
      <c r="S70" s="46"/>
    </row>
    <row r="71" spans="1:19" s="47" customFormat="1" ht="24.75" customHeight="1" x14ac:dyDescent="0.2">
      <c r="A71" s="195"/>
      <c r="B71" s="196"/>
      <c r="C71" s="196"/>
      <c r="D71" s="106">
        <v>711003</v>
      </c>
      <c r="E71" s="100" t="s">
        <v>109</v>
      </c>
      <c r="F71" s="77" t="s">
        <v>23</v>
      </c>
      <c r="G71" s="89">
        <f>2000/H71</f>
        <v>0.2</v>
      </c>
      <c r="H71" s="134">
        <v>10000</v>
      </c>
      <c r="I71" s="135">
        <f t="shared" si="0"/>
        <v>2000</v>
      </c>
      <c r="J71" s="135">
        <v>0</v>
      </c>
      <c r="K71" s="137">
        <f t="shared" si="1"/>
        <v>2000</v>
      </c>
      <c r="L71" s="53"/>
      <c r="M71" s="44"/>
      <c r="N71" s="43"/>
      <c r="O71" s="48"/>
      <c r="P71" s="46"/>
      <c r="Q71" s="46"/>
      <c r="R71" s="46"/>
      <c r="S71" s="46"/>
    </row>
    <row r="72" spans="1:19" s="47" customFormat="1" x14ac:dyDescent="0.2">
      <c r="A72" s="189">
        <v>47</v>
      </c>
      <c r="B72" s="183" t="s">
        <v>54</v>
      </c>
      <c r="C72" s="186" t="s">
        <v>48</v>
      </c>
      <c r="D72" s="171"/>
      <c r="E72" s="99" t="s">
        <v>107</v>
      </c>
      <c r="F72" s="77"/>
      <c r="G72" s="89"/>
      <c r="H72" s="134"/>
      <c r="I72" s="135"/>
      <c r="J72" s="135"/>
      <c r="K72" s="137"/>
      <c r="L72" s="53"/>
      <c r="M72" s="44"/>
      <c r="N72" s="43"/>
      <c r="O72" s="48"/>
      <c r="P72" s="46"/>
      <c r="Q72" s="46"/>
      <c r="R72" s="46"/>
      <c r="S72" s="46"/>
    </row>
    <row r="73" spans="1:19" s="47" customFormat="1" ht="38.25" customHeight="1" x14ac:dyDescent="0.2">
      <c r="A73" s="195"/>
      <c r="B73" s="196"/>
      <c r="C73" s="196"/>
      <c r="D73" s="106">
        <v>711003</v>
      </c>
      <c r="E73" s="100" t="s">
        <v>110</v>
      </c>
      <c r="F73" s="77" t="s">
        <v>23</v>
      </c>
      <c r="G73" s="89">
        <f>6000/H73</f>
        <v>0.6</v>
      </c>
      <c r="H73" s="134">
        <v>10000</v>
      </c>
      <c r="I73" s="135">
        <f t="shared" si="0"/>
        <v>6000</v>
      </c>
      <c r="J73" s="135">
        <v>0</v>
      </c>
      <c r="K73" s="137">
        <f t="shared" si="1"/>
        <v>6000</v>
      </c>
      <c r="L73" s="53"/>
      <c r="M73" s="44"/>
      <c r="N73" s="43"/>
      <c r="O73" s="48"/>
      <c r="P73" s="46"/>
      <c r="Q73" s="46"/>
      <c r="R73" s="46"/>
      <c r="S73" s="46"/>
    </row>
    <row r="74" spans="1:19" s="47" customFormat="1" x14ac:dyDescent="0.2">
      <c r="A74" s="189">
        <v>48</v>
      </c>
      <c r="B74" s="183" t="s">
        <v>54</v>
      </c>
      <c r="C74" s="186" t="s">
        <v>48</v>
      </c>
      <c r="D74" s="171"/>
      <c r="E74" s="99" t="s">
        <v>108</v>
      </c>
      <c r="F74" s="77"/>
      <c r="G74" s="89"/>
      <c r="H74" s="134"/>
      <c r="I74" s="135"/>
      <c r="J74" s="135"/>
      <c r="K74" s="137"/>
      <c r="L74" s="53"/>
      <c r="M74" s="44"/>
      <c r="N74" s="43"/>
      <c r="O74" s="48"/>
      <c r="P74" s="46"/>
      <c r="Q74" s="46"/>
      <c r="R74" s="46"/>
      <c r="S74" s="46"/>
    </row>
    <row r="75" spans="1:19" s="47" customFormat="1" ht="26.25" customHeight="1" x14ac:dyDescent="0.2">
      <c r="A75" s="195"/>
      <c r="B75" s="196"/>
      <c r="C75" s="196"/>
      <c r="D75" s="106">
        <v>711003</v>
      </c>
      <c r="E75" s="100" t="s">
        <v>111</v>
      </c>
      <c r="F75" s="77" t="s">
        <v>23</v>
      </c>
      <c r="G75" s="89">
        <f>2000/H75</f>
        <v>0.2</v>
      </c>
      <c r="H75" s="134">
        <v>10000</v>
      </c>
      <c r="I75" s="135">
        <f t="shared" si="0"/>
        <v>2000</v>
      </c>
      <c r="J75" s="135">
        <v>0</v>
      </c>
      <c r="K75" s="137">
        <f t="shared" si="1"/>
        <v>2000</v>
      </c>
      <c r="L75" s="53"/>
      <c r="M75" s="44"/>
      <c r="N75" s="43"/>
      <c r="O75" s="48"/>
      <c r="P75" s="46"/>
      <c r="Q75" s="46"/>
      <c r="R75" s="46"/>
      <c r="S75" s="46"/>
    </row>
    <row r="76" spans="1:19" s="47" customFormat="1" x14ac:dyDescent="0.2">
      <c r="A76" s="109"/>
      <c r="B76" s="110"/>
      <c r="C76" s="111"/>
      <c r="D76" s="112"/>
      <c r="E76" s="113" t="s">
        <v>79</v>
      </c>
      <c r="F76" s="114"/>
      <c r="G76" s="115"/>
      <c r="H76" s="138"/>
      <c r="I76" s="139"/>
      <c r="J76" s="139"/>
      <c r="K76" s="141"/>
      <c r="L76" s="53"/>
      <c r="M76" s="44"/>
      <c r="N76" s="43"/>
      <c r="O76" s="48"/>
      <c r="P76" s="46"/>
      <c r="Q76" s="46"/>
      <c r="R76" s="46"/>
      <c r="S76" s="46"/>
    </row>
    <row r="77" spans="1:19" s="47" customFormat="1" ht="76.5" x14ac:dyDescent="0.2">
      <c r="A77" s="107">
        <v>49</v>
      </c>
      <c r="B77" s="93" t="s">
        <v>54</v>
      </c>
      <c r="C77" s="76" t="s">
        <v>26</v>
      </c>
      <c r="D77" s="88" t="s">
        <v>141</v>
      </c>
      <c r="E77" s="100" t="s">
        <v>66</v>
      </c>
      <c r="F77" s="77" t="s">
        <v>15</v>
      </c>
      <c r="G77" s="89">
        <f>7000/H77</f>
        <v>0.2</v>
      </c>
      <c r="H77" s="134">
        <v>35000</v>
      </c>
      <c r="I77" s="135">
        <f t="shared" si="0"/>
        <v>7000</v>
      </c>
      <c r="J77" s="135">
        <v>0</v>
      </c>
      <c r="K77" s="137">
        <f t="shared" si="1"/>
        <v>7000</v>
      </c>
      <c r="L77" s="53"/>
      <c r="M77" s="44"/>
      <c r="N77" s="43"/>
      <c r="O77" s="48"/>
      <c r="P77" s="46"/>
      <c r="Q77" s="46"/>
      <c r="R77" s="46"/>
      <c r="S77" s="46"/>
    </row>
    <row r="78" spans="1:19" s="47" customFormat="1" ht="93.75" customHeight="1" x14ac:dyDescent="0.2">
      <c r="A78" s="107">
        <v>50</v>
      </c>
      <c r="B78" s="73" t="s">
        <v>54</v>
      </c>
      <c r="C78" s="71" t="s">
        <v>26</v>
      </c>
      <c r="D78" s="88" t="s">
        <v>141</v>
      </c>
      <c r="E78" s="74" t="s">
        <v>131</v>
      </c>
      <c r="F78" s="72" t="s">
        <v>15</v>
      </c>
      <c r="G78" s="70">
        <f>8000/H78</f>
        <v>0.2</v>
      </c>
      <c r="H78" s="134">
        <v>40000</v>
      </c>
      <c r="I78" s="135">
        <f t="shared" ref="I78:I136" si="2">ROUND(G78*H78,2)</f>
        <v>8000</v>
      </c>
      <c r="J78" s="135">
        <v>0</v>
      </c>
      <c r="K78" s="137">
        <f t="shared" ref="K78:K136" si="3">I78-J78</f>
        <v>8000</v>
      </c>
      <c r="L78" s="53"/>
      <c r="M78" s="44"/>
      <c r="N78" s="43"/>
      <c r="O78" s="48"/>
      <c r="P78" s="46"/>
      <c r="Q78" s="46"/>
      <c r="R78" s="46"/>
      <c r="S78" s="46"/>
    </row>
    <row r="79" spans="1:19" s="47" customFormat="1" ht="51" x14ac:dyDescent="0.2">
      <c r="A79" s="107">
        <v>51</v>
      </c>
      <c r="B79" s="73" t="s">
        <v>54</v>
      </c>
      <c r="C79" s="71" t="s">
        <v>26</v>
      </c>
      <c r="D79" s="88" t="s">
        <v>141</v>
      </c>
      <c r="E79" s="74" t="s">
        <v>49</v>
      </c>
      <c r="F79" s="72" t="s">
        <v>15</v>
      </c>
      <c r="G79" s="70">
        <f>2000/H79</f>
        <v>0.2</v>
      </c>
      <c r="H79" s="134">
        <v>10000</v>
      </c>
      <c r="I79" s="135">
        <f t="shared" si="2"/>
        <v>2000</v>
      </c>
      <c r="J79" s="135">
        <v>0</v>
      </c>
      <c r="K79" s="137">
        <f t="shared" si="3"/>
        <v>2000</v>
      </c>
      <c r="L79" s="53"/>
      <c r="M79" s="44"/>
      <c r="N79" s="43"/>
      <c r="O79" s="48"/>
      <c r="P79" s="46"/>
      <c r="Q79" s="46"/>
      <c r="R79" s="46"/>
      <c r="S79" s="46"/>
    </row>
    <row r="80" spans="1:19" s="47" customFormat="1" ht="76.5" x14ac:dyDescent="0.2">
      <c r="A80" s="107">
        <v>52</v>
      </c>
      <c r="B80" s="73" t="s">
        <v>54</v>
      </c>
      <c r="C80" s="71" t="s">
        <v>26</v>
      </c>
      <c r="D80" s="88" t="s">
        <v>141</v>
      </c>
      <c r="E80" s="74" t="s">
        <v>68</v>
      </c>
      <c r="F80" s="72" t="s">
        <v>15</v>
      </c>
      <c r="G80" s="70">
        <f>5000/H80</f>
        <v>0.2</v>
      </c>
      <c r="H80" s="134">
        <v>25000</v>
      </c>
      <c r="I80" s="135">
        <f t="shared" si="2"/>
        <v>5000</v>
      </c>
      <c r="J80" s="136">
        <v>0</v>
      </c>
      <c r="K80" s="137">
        <f t="shared" si="3"/>
        <v>5000</v>
      </c>
      <c r="L80" s="53"/>
      <c r="M80" s="44"/>
      <c r="N80" s="43"/>
      <c r="O80" s="45"/>
      <c r="P80" s="46"/>
      <c r="Q80" s="46"/>
      <c r="R80" s="46"/>
      <c r="S80" s="46"/>
    </row>
    <row r="81" spans="1:19" s="47" customFormat="1" ht="89.25" customHeight="1" x14ac:dyDescent="0.2">
      <c r="A81" s="107">
        <v>53</v>
      </c>
      <c r="B81" s="73" t="s">
        <v>54</v>
      </c>
      <c r="C81" s="71" t="s">
        <v>26</v>
      </c>
      <c r="D81" s="88" t="s">
        <v>141</v>
      </c>
      <c r="E81" s="74" t="s">
        <v>50</v>
      </c>
      <c r="F81" s="72" t="s">
        <v>15</v>
      </c>
      <c r="G81" s="70">
        <f>1700/H81</f>
        <v>0.2</v>
      </c>
      <c r="H81" s="134">
        <v>8500</v>
      </c>
      <c r="I81" s="135">
        <f t="shared" si="2"/>
        <v>1700</v>
      </c>
      <c r="J81" s="135">
        <v>0</v>
      </c>
      <c r="K81" s="137">
        <f t="shared" si="3"/>
        <v>1700</v>
      </c>
      <c r="L81" s="53"/>
      <c r="M81" s="44"/>
      <c r="N81" s="43"/>
      <c r="O81" s="45"/>
      <c r="P81" s="46"/>
      <c r="Q81" s="46"/>
      <c r="R81" s="46"/>
      <c r="S81" s="46"/>
    </row>
    <row r="82" spans="1:19" s="47" customFormat="1" ht="82.5" customHeight="1" x14ac:dyDescent="0.2">
      <c r="A82" s="107">
        <v>54</v>
      </c>
      <c r="B82" s="73" t="s">
        <v>54</v>
      </c>
      <c r="C82" s="71" t="s">
        <v>26</v>
      </c>
      <c r="D82" s="88" t="s">
        <v>141</v>
      </c>
      <c r="E82" s="74" t="s">
        <v>69</v>
      </c>
      <c r="F82" s="72" t="s">
        <v>15</v>
      </c>
      <c r="G82" s="70">
        <f>7000/H82</f>
        <v>0.2</v>
      </c>
      <c r="H82" s="134">
        <v>35000</v>
      </c>
      <c r="I82" s="135">
        <f t="shared" si="2"/>
        <v>7000</v>
      </c>
      <c r="J82" s="135">
        <v>0</v>
      </c>
      <c r="K82" s="137">
        <f t="shared" si="3"/>
        <v>7000</v>
      </c>
      <c r="L82" s="53"/>
      <c r="M82" s="44"/>
      <c r="N82" s="43"/>
      <c r="O82" s="48"/>
      <c r="P82" s="46"/>
      <c r="Q82" s="46"/>
      <c r="R82" s="46"/>
      <c r="S82" s="46"/>
    </row>
    <row r="83" spans="1:19" s="47" customFormat="1" x14ac:dyDescent="0.2">
      <c r="A83" s="109"/>
      <c r="B83" s="110"/>
      <c r="C83" s="111"/>
      <c r="D83" s="112"/>
      <c r="E83" s="113" t="s">
        <v>80</v>
      </c>
      <c r="F83" s="114"/>
      <c r="G83" s="115"/>
      <c r="H83" s="138"/>
      <c r="I83" s="139"/>
      <c r="J83" s="139"/>
      <c r="K83" s="141"/>
      <c r="L83" s="53"/>
      <c r="M83" s="44"/>
      <c r="N83" s="43"/>
      <c r="O83" s="48"/>
      <c r="P83" s="46"/>
      <c r="Q83" s="46"/>
      <c r="R83" s="46"/>
      <c r="S83" s="46"/>
    </row>
    <row r="84" spans="1:19" s="47" customFormat="1" ht="76.5" x14ac:dyDescent="0.2">
      <c r="A84" s="107">
        <v>55</v>
      </c>
      <c r="B84" s="73" t="s">
        <v>54</v>
      </c>
      <c r="C84" s="71" t="s">
        <v>26</v>
      </c>
      <c r="D84" s="88" t="s">
        <v>141</v>
      </c>
      <c r="E84" s="100" t="s">
        <v>66</v>
      </c>
      <c r="F84" s="72" t="s">
        <v>15</v>
      </c>
      <c r="G84" s="70">
        <f>12250/35000</f>
        <v>0.35</v>
      </c>
      <c r="H84" s="134">
        <v>35000</v>
      </c>
      <c r="I84" s="135">
        <f t="shared" si="2"/>
        <v>12250</v>
      </c>
      <c r="J84" s="135">
        <v>0</v>
      </c>
      <c r="K84" s="137">
        <f t="shared" si="3"/>
        <v>12250</v>
      </c>
      <c r="L84" s="53"/>
      <c r="M84" s="44"/>
      <c r="N84" s="43"/>
      <c r="O84" s="48"/>
      <c r="P84" s="46"/>
      <c r="Q84" s="46"/>
      <c r="R84" s="46"/>
      <c r="S84" s="46"/>
    </row>
    <row r="85" spans="1:19" s="47" customFormat="1" ht="90.75" customHeight="1" x14ac:dyDescent="0.2">
      <c r="A85" s="107">
        <v>56</v>
      </c>
      <c r="B85" s="73" t="s">
        <v>54</v>
      </c>
      <c r="C85" s="71" t="s">
        <v>26</v>
      </c>
      <c r="D85" s="88" t="s">
        <v>141</v>
      </c>
      <c r="E85" s="79" t="s">
        <v>67</v>
      </c>
      <c r="F85" s="72" t="s">
        <v>15</v>
      </c>
      <c r="G85" s="70">
        <f>14000/H85</f>
        <v>0.35</v>
      </c>
      <c r="H85" s="134">
        <v>40000</v>
      </c>
      <c r="I85" s="135">
        <f t="shared" si="2"/>
        <v>14000</v>
      </c>
      <c r="J85" s="135">
        <v>0</v>
      </c>
      <c r="K85" s="137">
        <f t="shared" si="3"/>
        <v>14000</v>
      </c>
      <c r="L85" s="53"/>
      <c r="M85" s="44"/>
      <c r="N85" s="43"/>
      <c r="O85" s="48"/>
      <c r="P85" s="46"/>
      <c r="Q85" s="46"/>
      <c r="R85" s="46"/>
      <c r="S85" s="46"/>
    </row>
    <row r="86" spans="1:19" s="47" customFormat="1" ht="55.5" customHeight="1" x14ac:dyDescent="0.2">
      <c r="A86" s="107">
        <v>57</v>
      </c>
      <c r="B86" s="93" t="s">
        <v>54</v>
      </c>
      <c r="C86" s="76" t="s">
        <v>26</v>
      </c>
      <c r="D86" s="88" t="s">
        <v>141</v>
      </c>
      <c r="E86" s="79" t="s">
        <v>49</v>
      </c>
      <c r="F86" s="77" t="s">
        <v>15</v>
      </c>
      <c r="G86" s="89">
        <f>3500/H86</f>
        <v>0.35</v>
      </c>
      <c r="H86" s="134">
        <v>10000</v>
      </c>
      <c r="I86" s="135">
        <f t="shared" si="2"/>
        <v>3500</v>
      </c>
      <c r="J86" s="135">
        <v>0</v>
      </c>
      <c r="K86" s="137">
        <f t="shared" si="3"/>
        <v>3500</v>
      </c>
      <c r="L86" s="53"/>
      <c r="M86" s="44"/>
      <c r="N86" s="43"/>
      <c r="O86" s="48"/>
      <c r="P86" s="46"/>
      <c r="Q86" s="46"/>
      <c r="R86" s="46"/>
      <c r="S86" s="46"/>
    </row>
    <row r="87" spans="1:19" s="47" customFormat="1" ht="76.5" x14ac:dyDescent="0.2">
      <c r="A87" s="107">
        <v>58</v>
      </c>
      <c r="B87" s="93" t="s">
        <v>54</v>
      </c>
      <c r="C87" s="76" t="s">
        <v>26</v>
      </c>
      <c r="D87" s="88" t="s">
        <v>141</v>
      </c>
      <c r="E87" s="79" t="s">
        <v>68</v>
      </c>
      <c r="F87" s="77" t="s">
        <v>15</v>
      </c>
      <c r="G87" s="89">
        <f>8750/H87</f>
        <v>0.35</v>
      </c>
      <c r="H87" s="134">
        <v>25000</v>
      </c>
      <c r="I87" s="135">
        <f t="shared" si="2"/>
        <v>8750</v>
      </c>
      <c r="J87" s="135">
        <v>0</v>
      </c>
      <c r="K87" s="137">
        <f t="shared" si="3"/>
        <v>8750</v>
      </c>
      <c r="L87" s="53"/>
      <c r="M87" s="44"/>
      <c r="N87" s="43"/>
      <c r="O87" s="48"/>
      <c r="P87" s="46"/>
      <c r="Q87" s="46"/>
      <c r="R87" s="46"/>
      <c r="S87" s="46"/>
    </row>
    <row r="88" spans="1:19" s="47" customFormat="1" ht="90" customHeight="1" x14ac:dyDescent="0.2">
      <c r="A88" s="107">
        <v>59</v>
      </c>
      <c r="B88" s="93" t="s">
        <v>54</v>
      </c>
      <c r="C88" s="76" t="s">
        <v>26</v>
      </c>
      <c r="D88" s="88" t="s">
        <v>141</v>
      </c>
      <c r="E88" s="79" t="s">
        <v>112</v>
      </c>
      <c r="F88" s="77" t="s">
        <v>15</v>
      </c>
      <c r="G88" s="89">
        <f>2975/H88</f>
        <v>0.35</v>
      </c>
      <c r="H88" s="134">
        <v>8500</v>
      </c>
      <c r="I88" s="135">
        <f t="shared" si="2"/>
        <v>2975</v>
      </c>
      <c r="J88" s="135">
        <v>0</v>
      </c>
      <c r="K88" s="137">
        <f t="shared" si="3"/>
        <v>2975</v>
      </c>
      <c r="L88" s="53"/>
      <c r="M88" s="44"/>
      <c r="N88" s="43"/>
      <c r="O88" s="48"/>
      <c r="P88" s="46"/>
      <c r="Q88" s="46"/>
      <c r="R88" s="46"/>
      <c r="S88" s="46"/>
    </row>
    <row r="89" spans="1:19" s="47" customFormat="1" ht="66.75" customHeight="1" x14ac:dyDescent="0.2">
      <c r="A89" s="107">
        <v>60</v>
      </c>
      <c r="B89" s="73" t="s">
        <v>54</v>
      </c>
      <c r="C89" s="71" t="s">
        <v>26</v>
      </c>
      <c r="D89" s="88" t="s">
        <v>141</v>
      </c>
      <c r="E89" s="79" t="s">
        <v>69</v>
      </c>
      <c r="F89" s="72" t="s">
        <v>15</v>
      </c>
      <c r="G89" s="70">
        <f>12250/H89</f>
        <v>0.35</v>
      </c>
      <c r="H89" s="134">
        <v>35000</v>
      </c>
      <c r="I89" s="135">
        <f t="shared" si="2"/>
        <v>12250</v>
      </c>
      <c r="J89" s="136">
        <v>0</v>
      </c>
      <c r="K89" s="137">
        <f t="shared" si="3"/>
        <v>12250</v>
      </c>
      <c r="L89" s="53"/>
      <c r="M89" s="44"/>
      <c r="N89" s="43"/>
      <c r="O89" s="45"/>
      <c r="P89" s="46"/>
      <c r="Q89" s="46"/>
      <c r="R89" s="46"/>
      <c r="S89" s="46"/>
    </row>
    <row r="90" spans="1:19" s="47" customFormat="1" x14ac:dyDescent="0.2">
      <c r="A90" s="118"/>
      <c r="B90" s="119"/>
      <c r="C90" s="120"/>
      <c r="D90" s="117"/>
      <c r="E90" s="113" t="s">
        <v>81</v>
      </c>
      <c r="F90" s="121"/>
      <c r="G90" s="122"/>
      <c r="H90" s="142"/>
      <c r="I90" s="143"/>
      <c r="J90" s="144"/>
      <c r="K90" s="145"/>
      <c r="L90" s="53"/>
      <c r="M90" s="44"/>
      <c r="N90" s="43"/>
      <c r="O90" s="45"/>
      <c r="P90" s="46"/>
      <c r="Q90" s="46"/>
      <c r="R90" s="46"/>
      <c r="S90" s="46"/>
    </row>
    <row r="91" spans="1:19" s="47" customFormat="1" ht="76.5" x14ac:dyDescent="0.2">
      <c r="A91" s="107">
        <v>61</v>
      </c>
      <c r="B91" s="93" t="s">
        <v>54</v>
      </c>
      <c r="C91" s="76" t="s">
        <v>26</v>
      </c>
      <c r="D91" s="88" t="s">
        <v>141</v>
      </c>
      <c r="E91" s="100" t="s">
        <v>66</v>
      </c>
      <c r="F91" s="77" t="s">
        <v>15</v>
      </c>
      <c r="G91" s="89">
        <f>15750/H91</f>
        <v>0.45</v>
      </c>
      <c r="H91" s="134">
        <v>35000</v>
      </c>
      <c r="I91" s="135">
        <f t="shared" si="2"/>
        <v>15750</v>
      </c>
      <c r="J91" s="136">
        <v>0</v>
      </c>
      <c r="K91" s="137">
        <f t="shared" si="3"/>
        <v>15750</v>
      </c>
      <c r="L91" s="53"/>
      <c r="M91" s="44"/>
      <c r="N91" s="43"/>
      <c r="O91" s="45"/>
      <c r="P91" s="46"/>
      <c r="Q91" s="46"/>
      <c r="R91" s="46"/>
      <c r="S91" s="46"/>
    </row>
    <row r="92" spans="1:19" s="47" customFormat="1" ht="90.75" customHeight="1" x14ac:dyDescent="0.2">
      <c r="A92" s="107">
        <v>62</v>
      </c>
      <c r="B92" s="93" t="s">
        <v>54</v>
      </c>
      <c r="C92" s="76" t="s">
        <v>26</v>
      </c>
      <c r="D92" s="88" t="s">
        <v>141</v>
      </c>
      <c r="E92" s="79" t="s">
        <v>67</v>
      </c>
      <c r="F92" s="77" t="s">
        <v>15</v>
      </c>
      <c r="G92" s="89">
        <f>18000/H92</f>
        <v>0.45</v>
      </c>
      <c r="H92" s="134">
        <v>40000</v>
      </c>
      <c r="I92" s="135">
        <f t="shared" si="2"/>
        <v>18000</v>
      </c>
      <c r="J92" s="136">
        <v>0</v>
      </c>
      <c r="K92" s="137">
        <f t="shared" si="3"/>
        <v>18000</v>
      </c>
      <c r="L92" s="53"/>
      <c r="M92" s="44"/>
      <c r="N92" s="43"/>
      <c r="O92" s="45"/>
      <c r="P92" s="46"/>
      <c r="Q92" s="46"/>
      <c r="R92" s="46"/>
      <c r="S92" s="46"/>
    </row>
    <row r="93" spans="1:19" s="47" customFormat="1" ht="51" x14ac:dyDescent="0.2">
      <c r="A93" s="107">
        <v>63</v>
      </c>
      <c r="B93" s="93" t="s">
        <v>54</v>
      </c>
      <c r="C93" s="76" t="s">
        <v>26</v>
      </c>
      <c r="D93" s="88" t="s">
        <v>141</v>
      </c>
      <c r="E93" s="79" t="s">
        <v>49</v>
      </c>
      <c r="F93" s="77" t="s">
        <v>15</v>
      </c>
      <c r="G93" s="89">
        <f>4500/H93</f>
        <v>0.45</v>
      </c>
      <c r="H93" s="134">
        <v>10000</v>
      </c>
      <c r="I93" s="135">
        <f t="shared" si="2"/>
        <v>4500</v>
      </c>
      <c r="J93" s="136">
        <v>0</v>
      </c>
      <c r="K93" s="137">
        <f t="shared" si="3"/>
        <v>4500</v>
      </c>
      <c r="L93" s="53"/>
      <c r="M93" s="44"/>
      <c r="N93" s="43"/>
      <c r="O93" s="45"/>
      <c r="P93" s="46"/>
      <c r="Q93" s="46"/>
      <c r="R93" s="46"/>
      <c r="S93" s="46"/>
    </row>
    <row r="94" spans="1:19" s="47" customFormat="1" ht="76.5" x14ac:dyDescent="0.2">
      <c r="A94" s="107">
        <v>64</v>
      </c>
      <c r="B94" s="93" t="s">
        <v>54</v>
      </c>
      <c r="C94" s="76" t="s">
        <v>26</v>
      </c>
      <c r="D94" s="88" t="s">
        <v>141</v>
      </c>
      <c r="E94" s="79" t="s">
        <v>68</v>
      </c>
      <c r="F94" s="77" t="s">
        <v>15</v>
      </c>
      <c r="G94" s="89">
        <f>11250/H94</f>
        <v>0.45</v>
      </c>
      <c r="H94" s="134">
        <v>25000</v>
      </c>
      <c r="I94" s="135">
        <f t="shared" si="2"/>
        <v>11250</v>
      </c>
      <c r="J94" s="136">
        <v>0</v>
      </c>
      <c r="K94" s="137">
        <f t="shared" si="3"/>
        <v>11250</v>
      </c>
      <c r="L94" s="53"/>
      <c r="M94" s="44"/>
      <c r="N94" s="43"/>
      <c r="O94" s="45"/>
      <c r="P94" s="46"/>
      <c r="Q94" s="46"/>
      <c r="R94" s="46"/>
      <c r="S94" s="46"/>
    </row>
    <row r="95" spans="1:19" s="47" customFormat="1" ht="76.5" x14ac:dyDescent="0.2">
      <c r="A95" s="107">
        <v>65</v>
      </c>
      <c r="B95" s="93" t="s">
        <v>54</v>
      </c>
      <c r="C95" s="76" t="s">
        <v>26</v>
      </c>
      <c r="D95" s="88" t="s">
        <v>141</v>
      </c>
      <c r="E95" s="79" t="s">
        <v>50</v>
      </c>
      <c r="F95" s="77" t="s">
        <v>15</v>
      </c>
      <c r="G95" s="89">
        <f>3825/H95</f>
        <v>0.45</v>
      </c>
      <c r="H95" s="134">
        <v>8500</v>
      </c>
      <c r="I95" s="135">
        <f t="shared" si="2"/>
        <v>3825</v>
      </c>
      <c r="J95" s="136">
        <v>0</v>
      </c>
      <c r="K95" s="137">
        <f t="shared" si="3"/>
        <v>3825</v>
      </c>
      <c r="L95" s="53"/>
      <c r="M95" s="44"/>
      <c r="N95" s="43"/>
      <c r="O95" s="45"/>
      <c r="P95" s="46"/>
      <c r="Q95" s="46"/>
      <c r="R95" s="46"/>
      <c r="S95" s="46"/>
    </row>
    <row r="96" spans="1:19" s="47" customFormat="1" ht="80.25" customHeight="1" x14ac:dyDescent="0.2">
      <c r="A96" s="107">
        <v>66</v>
      </c>
      <c r="B96" s="93" t="s">
        <v>54</v>
      </c>
      <c r="C96" s="76" t="s">
        <v>26</v>
      </c>
      <c r="D96" s="88" t="s">
        <v>141</v>
      </c>
      <c r="E96" s="79" t="s">
        <v>69</v>
      </c>
      <c r="F96" s="77" t="s">
        <v>15</v>
      </c>
      <c r="G96" s="89">
        <f>15750/H96</f>
        <v>0.45</v>
      </c>
      <c r="H96" s="134">
        <v>35000</v>
      </c>
      <c r="I96" s="135">
        <f t="shared" si="2"/>
        <v>15750</v>
      </c>
      <c r="J96" s="136">
        <v>0</v>
      </c>
      <c r="K96" s="137">
        <f t="shared" si="3"/>
        <v>15750</v>
      </c>
      <c r="L96" s="53"/>
      <c r="M96" s="44"/>
      <c r="N96" s="43"/>
      <c r="O96" s="45"/>
      <c r="P96" s="46"/>
      <c r="Q96" s="46"/>
      <c r="R96" s="46"/>
      <c r="S96" s="46"/>
    </row>
    <row r="97" spans="1:19" s="47" customFormat="1" x14ac:dyDescent="0.2">
      <c r="A97" s="118"/>
      <c r="B97" s="119"/>
      <c r="C97" s="120"/>
      <c r="D97" s="117"/>
      <c r="E97" s="113" t="s">
        <v>82</v>
      </c>
      <c r="F97" s="121"/>
      <c r="G97" s="122"/>
      <c r="H97" s="142"/>
      <c r="I97" s="143"/>
      <c r="J97" s="144"/>
      <c r="K97" s="145"/>
      <c r="L97" s="53"/>
      <c r="M97" s="44"/>
      <c r="N97" s="43"/>
      <c r="O97" s="45"/>
      <c r="P97" s="46"/>
      <c r="Q97" s="46"/>
      <c r="R97" s="46"/>
      <c r="S97" s="46"/>
    </row>
    <row r="98" spans="1:19" s="47" customFormat="1" x14ac:dyDescent="0.2">
      <c r="A98" s="189">
        <v>67</v>
      </c>
      <c r="B98" s="183" t="s">
        <v>54</v>
      </c>
      <c r="C98" s="186" t="s">
        <v>26</v>
      </c>
      <c r="D98" s="169"/>
      <c r="E98" s="99" t="s">
        <v>83</v>
      </c>
      <c r="F98" s="77"/>
      <c r="G98" s="89"/>
      <c r="H98" s="134"/>
      <c r="I98" s="135"/>
      <c r="J98" s="136"/>
      <c r="K98" s="137"/>
      <c r="L98" s="53"/>
      <c r="M98" s="44"/>
      <c r="N98" s="43"/>
      <c r="O98" s="45"/>
      <c r="P98" s="46"/>
      <c r="Q98" s="46"/>
      <c r="R98" s="46"/>
      <c r="S98" s="46"/>
    </row>
    <row r="99" spans="1:19" s="47" customFormat="1" ht="38.25" x14ac:dyDescent="0.2">
      <c r="A99" s="195"/>
      <c r="B99" s="196"/>
      <c r="C99" s="196"/>
      <c r="D99" s="170">
        <v>711003</v>
      </c>
      <c r="E99" s="79" t="s">
        <v>113</v>
      </c>
      <c r="F99" s="77" t="s">
        <v>15</v>
      </c>
      <c r="G99" s="89">
        <f>5000/H99</f>
        <v>0.2</v>
      </c>
      <c r="H99" s="134">
        <v>25000</v>
      </c>
      <c r="I99" s="135">
        <f t="shared" si="2"/>
        <v>5000</v>
      </c>
      <c r="J99" s="136">
        <v>0</v>
      </c>
      <c r="K99" s="137">
        <f t="shared" si="3"/>
        <v>5000</v>
      </c>
      <c r="L99" s="53"/>
      <c r="M99" s="44"/>
      <c r="N99" s="43"/>
      <c r="O99" s="45"/>
      <c r="P99" s="46"/>
      <c r="Q99" s="46"/>
      <c r="R99" s="46"/>
      <c r="S99" s="46"/>
    </row>
    <row r="100" spans="1:19" s="47" customFormat="1" x14ac:dyDescent="0.2">
      <c r="A100" s="189">
        <v>68</v>
      </c>
      <c r="B100" s="183" t="s">
        <v>54</v>
      </c>
      <c r="C100" s="186" t="s">
        <v>26</v>
      </c>
      <c r="D100" s="171"/>
      <c r="E100" s="99" t="s">
        <v>85</v>
      </c>
      <c r="F100" s="77"/>
      <c r="G100" s="89"/>
      <c r="H100" s="134"/>
      <c r="I100" s="135"/>
      <c r="J100" s="136"/>
      <c r="K100" s="137"/>
      <c r="L100" s="53"/>
      <c r="M100" s="44"/>
      <c r="N100" s="43"/>
      <c r="O100" s="45"/>
      <c r="P100" s="46"/>
      <c r="Q100" s="46"/>
      <c r="R100" s="46"/>
      <c r="S100" s="46"/>
    </row>
    <row r="101" spans="1:19" s="47" customFormat="1" ht="38.25" x14ac:dyDescent="0.2">
      <c r="A101" s="195"/>
      <c r="B101" s="196"/>
      <c r="C101" s="196"/>
      <c r="D101" s="170">
        <v>711003</v>
      </c>
      <c r="E101" s="79" t="s">
        <v>114</v>
      </c>
      <c r="F101" s="77" t="s">
        <v>15</v>
      </c>
      <c r="G101" s="89">
        <f>4000/H101</f>
        <v>0.16</v>
      </c>
      <c r="H101" s="134">
        <v>25000</v>
      </c>
      <c r="I101" s="135">
        <f t="shared" si="2"/>
        <v>4000</v>
      </c>
      <c r="J101" s="136">
        <v>0</v>
      </c>
      <c r="K101" s="137">
        <f t="shared" si="3"/>
        <v>4000</v>
      </c>
      <c r="L101" s="53"/>
      <c r="M101" s="44"/>
      <c r="N101" s="43"/>
      <c r="O101" s="45"/>
      <c r="P101" s="46"/>
      <c r="Q101" s="46"/>
      <c r="R101" s="46"/>
      <c r="S101" s="46"/>
    </row>
    <row r="102" spans="1:19" s="47" customFormat="1" x14ac:dyDescent="0.2">
      <c r="A102" s="189">
        <v>69</v>
      </c>
      <c r="B102" s="183" t="s">
        <v>54</v>
      </c>
      <c r="C102" s="186" t="s">
        <v>26</v>
      </c>
      <c r="D102" s="171"/>
      <c r="E102" s="99" t="s">
        <v>87</v>
      </c>
      <c r="F102" s="77"/>
      <c r="G102" s="89"/>
      <c r="H102" s="134"/>
      <c r="I102" s="135"/>
      <c r="J102" s="136"/>
      <c r="K102" s="137"/>
      <c r="L102" s="53"/>
      <c r="M102" s="44"/>
      <c r="N102" s="43"/>
      <c r="O102" s="45"/>
      <c r="P102" s="46"/>
      <c r="Q102" s="46"/>
      <c r="R102" s="46"/>
      <c r="S102" s="46"/>
    </row>
    <row r="103" spans="1:19" s="47" customFormat="1" ht="38.25" x14ac:dyDescent="0.2">
      <c r="A103" s="195"/>
      <c r="B103" s="196"/>
      <c r="C103" s="196"/>
      <c r="D103" s="170">
        <v>711003</v>
      </c>
      <c r="E103" s="79" t="s">
        <v>115</v>
      </c>
      <c r="F103" s="77" t="s">
        <v>15</v>
      </c>
      <c r="G103" s="89">
        <f>5000/H103</f>
        <v>0.2</v>
      </c>
      <c r="H103" s="134">
        <v>25000</v>
      </c>
      <c r="I103" s="135">
        <f t="shared" si="2"/>
        <v>5000</v>
      </c>
      <c r="J103" s="136">
        <v>0</v>
      </c>
      <c r="K103" s="137">
        <f t="shared" si="3"/>
        <v>5000</v>
      </c>
      <c r="L103" s="53"/>
      <c r="M103" s="44"/>
      <c r="N103" s="43"/>
      <c r="O103" s="45"/>
      <c r="P103" s="46"/>
      <c r="Q103" s="46"/>
      <c r="R103" s="46"/>
      <c r="S103" s="46"/>
    </row>
    <row r="104" spans="1:19" s="47" customFormat="1" x14ac:dyDescent="0.2">
      <c r="A104" s="189">
        <v>70</v>
      </c>
      <c r="B104" s="183" t="s">
        <v>54</v>
      </c>
      <c r="C104" s="186" t="s">
        <v>26</v>
      </c>
      <c r="D104" s="171"/>
      <c r="E104" s="99" t="s">
        <v>89</v>
      </c>
      <c r="F104" s="77"/>
      <c r="G104" s="89"/>
      <c r="H104" s="134"/>
      <c r="I104" s="135"/>
      <c r="J104" s="136"/>
      <c r="K104" s="137"/>
      <c r="L104" s="53"/>
      <c r="M104" s="44"/>
      <c r="N104" s="43"/>
      <c r="O104" s="45"/>
      <c r="P104" s="46"/>
      <c r="Q104" s="46"/>
      <c r="R104" s="46"/>
      <c r="S104" s="46"/>
    </row>
    <row r="105" spans="1:19" s="47" customFormat="1" ht="38.25" x14ac:dyDescent="0.2">
      <c r="A105" s="195"/>
      <c r="B105" s="196"/>
      <c r="C105" s="196"/>
      <c r="D105" s="170">
        <v>711003</v>
      </c>
      <c r="E105" s="79" t="s">
        <v>116</v>
      </c>
      <c r="F105" s="77" t="s">
        <v>15</v>
      </c>
      <c r="G105" s="89">
        <f>3000/H105</f>
        <v>0.12</v>
      </c>
      <c r="H105" s="134">
        <v>25000</v>
      </c>
      <c r="I105" s="135">
        <f t="shared" si="2"/>
        <v>3000</v>
      </c>
      <c r="J105" s="136">
        <v>0</v>
      </c>
      <c r="K105" s="137">
        <f t="shared" si="3"/>
        <v>3000</v>
      </c>
      <c r="L105" s="53"/>
      <c r="M105" s="44"/>
      <c r="N105" s="43"/>
      <c r="O105" s="45"/>
      <c r="P105" s="46"/>
      <c r="Q105" s="46"/>
      <c r="R105" s="46"/>
      <c r="S105" s="46"/>
    </row>
    <row r="106" spans="1:19" s="47" customFormat="1" x14ac:dyDescent="0.2">
      <c r="A106" s="189">
        <v>71</v>
      </c>
      <c r="B106" s="183" t="s">
        <v>54</v>
      </c>
      <c r="C106" s="186" t="s">
        <v>26</v>
      </c>
      <c r="D106" s="171"/>
      <c r="E106" s="99" t="s">
        <v>91</v>
      </c>
      <c r="F106" s="77"/>
      <c r="G106" s="89"/>
      <c r="H106" s="134"/>
      <c r="I106" s="135"/>
      <c r="J106" s="136"/>
      <c r="K106" s="137"/>
      <c r="L106" s="53"/>
      <c r="M106" s="44"/>
      <c r="N106" s="43"/>
      <c r="O106" s="45"/>
      <c r="P106" s="46"/>
      <c r="Q106" s="46"/>
      <c r="R106" s="46"/>
      <c r="S106" s="46"/>
    </row>
    <row r="107" spans="1:19" s="47" customFormat="1" ht="38.25" x14ac:dyDescent="0.2">
      <c r="A107" s="195"/>
      <c r="B107" s="196"/>
      <c r="C107" s="196"/>
      <c r="D107" s="170">
        <v>711003</v>
      </c>
      <c r="E107" s="79" t="s">
        <v>117</v>
      </c>
      <c r="F107" s="77" t="s">
        <v>15</v>
      </c>
      <c r="G107" s="89">
        <f>3000/H107</f>
        <v>0.12</v>
      </c>
      <c r="H107" s="134">
        <v>25000</v>
      </c>
      <c r="I107" s="135">
        <f t="shared" si="2"/>
        <v>3000</v>
      </c>
      <c r="J107" s="136">
        <v>0</v>
      </c>
      <c r="K107" s="137">
        <f t="shared" si="3"/>
        <v>3000</v>
      </c>
      <c r="L107" s="53"/>
      <c r="M107" s="44"/>
      <c r="N107" s="43"/>
      <c r="O107" s="45"/>
      <c r="P107" s="46"/>
      <c r="Q107" s="46"/>
      <c r="R107" s="46"/>
      <c r="S107" s="46"/>
    </row>
    <row r="108" spans="1:19" s="47" customFormat="1" x14ac:dyDescent="0.2">
      <c r="A108" s="189">
        <v>72</v>
      </c>
      <c r="B108" s="183" t="s">
        <v>54</v>
      </c>
      <c r="C108" s="186" t="s">
        <v>26</v>
      </c>
      <c r="D108" s="171"/>
      <c r="E108" s="99" t="s">
        <v>92</v>
      </c>
      <c r="F108" s="77"/>
      <c r="G108" s="89"/>
      <c r="H108" s="134"/>
      <c r="I108" s="135"/>
      <c r="J108" s="136"/>
      <c r="K108" s="137"/>
      <c r="L108" s="53"/>
      <c r="M108" s="44"/>
      <c r="N108" s="43"/>
      <c r="O108" s="45"/>
      <c r="P108" s="46"/>
      <c r="Q108" s="46"/>
      <c r="R108" s="46"/>
      <c r="S108" s="46"/>
    </row>
    <row r="109" spans="1:19" s="47" customFormat="1" ht="38.25" x14ac:dyDescent="0.2">
      <c r="A109" s="195"/>
      <c r="B109" s="196"/>
      <c r="C109" s="196"/>
      <c r="D109" s="170">
        <v>711003</v>
      </c>
      <c r="E109" s="79" t="s">
        <v>118</v>
      </c>
      <c r="F109" s="77" t="s">
        <v>15</v>
      </c>
      <c r="G109" s="89">
        <f>3000/H109</f>
        <v>0.12</v>
      </c>
      <c r="H109" s="134">
        <v>25000</v>
      </c>
      <c r="I109" s="135">
        <f t="shared" si="2"/>
        <v>3000</v>
      </c>
      <c r="J109" s="136">
        <v>0</v>
      </c>
      <c r="K109" s="137">
        <f t="shared" si="3"/>
        <v>3000</v>
      </c>
      <c r="L109" s="53"/>
      <c r="M109" s="44"/>
      <c r="N109" s="43"/>
      <c r="O109" s="45"/>
      <c r="P109" s="46"/>
      <c r="Q109" s="46"/>
      <c r="R109" s="46"/>
      <c r="S109" s="46"/>
    </row>
    <row r="110" spans="1:19" s="47" customFormat="1" x14ac:dyDescent="0.2">
      <c r="A110" s="189">
        <v>73</v>
      </c>
      <c r="B110" s="183" t="s">
        <v>54</v>
      </c>
      <c r="C110" s="186" t="s">
        <v>26</v>
      </c>
      <c r="D110" s="171"/>
      <c r="E110" s="99" t="s">
        <v>119</v>
      </c>
      <c r="F110" s="77"/>
      <c r="G110" s="89"/>
      <c r="H110" s="134"/>
      <c r="I110" s="135"/>
      <c r="J110" s="136"/>
      <c r="K110" s="137"/>
      <c r="L110" s="53"/>
      <c r="M110" s="44"/>
      <c r="N110" s="43"/>
      <c r="O110" s="45"/>
      <c r="P110" s="46"/>
      <c r="Q110" s="46"/>
      <c r="R110" s="46"/>
      <c r="S110" s="46"/>
    </row>
    <row r="111" spans="1:19" s="47" customFormat="1" ht="38.25" x14ac:dyDescent="0.2">
      <c r="A111" s="195"/>
      <c r="B111" s="196"/>
      <c r="C111" s="196"/>
      <c r="D111" s="170">
        <v>711003</v>
      </c>
      <c r="E111" s="79" t="s">
        <v>120</v>
      </c>
      <c r="F111" s="77" t="s">
        <v>15</v>
      </c>
      <c r="G111" s="89">
        <f>1000/H111</f>
        <v>0.04</v>
      </c>
      <c r="H111" s="134">
        <v>25000</v>
      </c>
      <c r="I111" s="135">
        <f t="shared" si="2"/>
        <v>1000</v>
      </c>
      <c r="J111" s="136">
        <v>0</v>
      </c>
      <c r="K111" s="137">
        <f t="shared" si="3"/>
        <v>1000</v>
      </c>
      <c r="L111" s="53"/>
      <c r="M111" s="44"/>
      <c r="N111" s="43"/>
      <c r="O111" s="45"/>
      <c r="P111" s="46"/>
      <c r="Q111" s="46"/>
      <c r="R111" s="46"/>
      <c r="S111" s="46"/>
    </row>
    <row r="112" spans="1:19" s="47" customFormat="1" x14ac:dyDescent="0.2">
      <c r="A112" s="189">
        <v>74</v>
      </c>
      <c r="B112" s="183" t="s">
        <v>54</v>
      </c>
      <c r="C112" s="186" t="s">
        <v>26</v>
      </c>
      <c r="D112" s="171"/>
      <c r="E112" s="99" t="s">
        <v>96</v>
      </c>
      <c r="F112" s="77"/>
      <c r="G112" s="89"/>
      <c r="H112" s="134"/>
      <c r="I112" s="135"/>
      <c r="J112" s="136"/>
      <c r="K112" s="137"/>
      <c r="L112" s="53"/>
      <c r="M112" s="44"/>
      <c r="N112" s="43"/>
      <c r="O112" s="45"/>
      <c r="P112" s="46"/>
      <c r="Q112" s="46"/>
      <c r="R112" s="46"/>
      <c r="S112" s="46"/>
    </row>
    <row r="113" spans="1:19" s="47" customFormat="1" ht="38.25" x14ac:dyDescent="0.2">
      <c r="A113" s="195"/>
      <c r="B113" s="196"/>
      <c r="C113" s="196"/>
      <c r="D113" s="170">
        <v>711003</v>
      </c>
      <c r="E113" s="79" t="s">
        <v>121</v>
      </c>
      <c r="F113" s="77" t="s">
        <v>15</v>
      </c>
      <c r="G113" s="89">
        <f>1000/H113</f>
        <v>0.04</v>
      </c>
      <c r="H113" s="134">
        <v>25000</v>
      </c>
      <c r="I113" s="135">
        <f t="shared" si="2"/>
        <v>1000</v>
      </c>
      <c r="J113" s="136">
        <v>0</v>
      </c>
      <c r="K113" s="137">
        <f t="shared" si="3"/>
        <v>1000</v>
      </c>
      <c r="L113" s="53"/>
      <c r="M113" s="44"/>
      <c r="N113" s="43"/>
      <c r="O113" s="45"/>
      <c r="P113" s="46"/>
      <c r="Q113" s="46"/>
      <c r="R113" s="46"/>
      <c r="S113" s="46"/>
    </row>
    <row r="114" spans="1:19" s="47" customFormat="1" x14ac:dyDescent="0.2">
      <c r="A114" s="189">
        <v>75</v>
      </c>
      <c r="B114" s="183" t="s">
        <v>54</v>
      </c>
      <c r="C114" s="186" t="s">
        <v>26</v>
      </c>
      <c r="D114" s="171"/>
      <c r="E114" s="99" t="s">
        <v>98</v>
      </c>
      <c r="F114" s="77"/>
      <c r="G114" s="89"/>
      <c r="H114" s="134"/>
      <c r="I114" s="135"/>
      <c r="J114" s="136"/>
      <c r="K114" s="137"/>
      <c r="L114" s="53"/>
      <c r="M114" s="44"/>
      <c r="N114" s="43"/>
      <c r="O114" s="45"/>
      <c r="P114" s="46"/>
      <c r="Q114" s="46"/>
      <c r="R114" s="46"/>
      <c r="S114" s="46"/>
    </row>
    <row r="115" spans="1:19" s="47" customFormat="1" ht="38.25" x14ac:dyDescent="0.2">
      <c r="A115" s="195"/>
      <c r="B115" s="196"/>
      <c r="C115" s="196"/>
      <c r="D115" s="170">
        <v>711003</v>
      </c>
      <c r="E115" s="79" t="s">
        <v>122</v>
      </c>
      <c r="F115" s="77" t="s">
        <v>15</v>
      </c>
      <c r="G115" s="89">
        <f>1500/H115</f>
        <v>0.3</v>
      </c>
      <c r="H115" s="134">
        <v>5000</v>
      </c>
      <c r="I115" s="135">
        <f t="shared" si="2"/>
        <v>1500</v>
      </c>
      <c r="J115" s="136">
        <v>0</v>
      </c>
      <c r="K115" s="137">
        <f t="shared" si="3"/>
        <v>1500</v>
      </c>
      <c r="L115" s="53"/>
      <c r="M115" s="44"/>
      <c r="N115" s="43"/>
      <c r="O115" s="45"/>
      <c r="P115" s="46"/>
      <c r="Q115" s="46"/>
      <c r="R115" s="46"/>
      <c r="S115" s="46"/>
    </row>
    <row r="116" spans="1:19" s="47" customFormat="1" x14ac:dyDescent="0.2">
      <c r="A116" s="189">
        <v>76</v>
      </c>
      <c r="B116" s="183" t="s">
        <v>54</v>
      </c>
      <c r="C116" s="186" t="s">
        <v>26</v>
      </c>
      <c r="D116" s="171"/>
      <c r="E116" s="99" t="s">
        <v>100</v>
      </c>
      <c r="F116" s="77"/>
      <c r="G116" s="89"/>
      <c r="H116" s="134"/>
      <c r="I116" s="135"/>
      <c r="J116" s="136"/>
      <c r="K116" s="137"/>
      <c r="L116" s="53"/>
      <c r="M116" s="44"/>
      <c r="N116" s="43"/>
      <c r="O116" s="45"/>
      <c r="P116" s="46"/>
      <c r="Q116" s="46"/>
      <c r="R116" s="46"/>
      <c r="S116" s="46"/>
    </row>
    <row r="117" spans="1:19" s="47" customFormat="1" ht="38.25" x14ac:dyDescent="0.2">
      <c r="A117" s="195"/>
      <c r="B117" s="196"/>
      <c r="C117" s="196"/>
      <c r="D117" s="170">
        <v>711003</v>
      </c>
      <c r="E117" s="79" t="s">
        <v>123</v>
      </c>
      <c r="F117" s="77" t="s">
        <v>15</v>
      </c>
      <c r="G117" s="89">
        <f>1000/H117</f>
        <v>0.2</v>
      </c>
      <c r="H117" s="134">
        <v>5000</v>
      </c>
      <c r="I117" s="135">
        <f t="shared" si="2"/>
        <v>1000</v>
      </c>
      <c r="J117" s="136">
        <v>0</v>
      </c>
      <c r="K117" s="137">
        <f t="shared" si="3"/>
        <v>1000</v>
      </c>
      <c r="L117" s="53"/>
      <c r="M117" s="44"/>
      <c r="N117" s="43"/>
      <c r="O117" s="45"/>
      <c r="P117" s="46"/>
      <c r="Q117" s="46"/>
      <c r="R117" s="46"/>
      <c r="S117" s="46"/>
    </row>
    <row r="118" spans="1:19" s="47" customFormat="1" x14ac:dyDescent="0.2">
      <c r="A118" s="189">
        <v>77</v>
      </c>
      <c r="B118" s="183" t="s">
        <v>54</v>
      </c>
      <c r="C118" s="186" t="s">
        <v>26</v>
      </c>
      <c r="D118" s="171"/>
      <c r="E118" s="99" t="s">
        <v>102</v>
      </c>
      <c r="F118" s="77"/>
      <c r="G118" s="89"/>
      <c r="H118" s="134"/>
      <c r="I118" s="135"/>
      <c r="J118" s="136"/>
      <c r="K118" s="137"/>
      <c r="L118" s="53"/>
      <c r="M118" s="44"/>
      <c r="N118" s="43"/>
      <c r="O118" s="45"/>
      <c r="P118" s="46"/>
      <c r="Q118" s="46"/>
      <c r="R118" s="46"/>
      <c r="S118" s="46"/>
    </row>
    <row r="119" spans="1:19" s="47" customFormat="1" ht="38.25" x14ac:dyDescent="0.2">
      <c r="A119" s="195"/>
      <c r="B119" s="196"/>
      <c r="C119" s="196"/>
      <c r="D119" s="170">
        <v>711003</v>
      </c>
      <c r="E119" s="79" t="s">
        <v>124</v>
      </c>
      <c r="F119" s="77" t="s">
        <v>15</v>
      </c>
      <c r="G119" s="89">
        <f>1000/H119</f>
        <v>0.2</v>
      </c>
      <c r="H119" s="134">
        <v>5000</v>
      </c>
      <c r="I119" s="135">
        <f t="shared" si="2"/>
        <v>1000</v>
      </c>
      <c r="J119" s="136">
        <v>0</v>
      </c>
      <c r="K119" s="137">
        <f t="shared" si="3"/>
        <v>1000</v>
      </c>
      <c r="L119" s="53"/>
      <c r="M119" s="44"/>
      <c r="N119" s="43"/>
      <c r="O119" s="45"/>
      <c r="P119" s="46"/>
      <c r="Q119" s="46"/>
      <c r="R119" s="46"/>
      <c r="S119" s="46"/>
    </row>
    <row r="120" spans="1:19" s="47" customFormat="1" x14ac:dyDescent="0.2">
      <c r="A120" s="189">
        <v>78</v>
      </c>
      <c r="B120" s="183" t="s">
        <v>54</v>
      </c>
      <c r="C120" s="186" t="s">
        <v>26</v>
      </c>
      <c r="D120" s="171"/>
      <c r="E120" s="99" t="s">
        <v>104</v>
      </c>
      <c r="F120" s="77"/>
      <c r="G120" s="89"/>
      <c r="H120" s="134"/>
      <c r="I120" s="135"/>
      <c r="J120" s="136"/>
      <c r="K120" s="137"/>
      <c r="L120" s="53"/>
      <c r="M120" s="44"/>
      <c r="N120" s="43"/>
      <c r="O120" s="45"/>
      <c r="P120" s="46"/>
      <c r="Q120" s="46"/>
      <c r="R120" s="46"/>
      <c r="S120" s="46"/>
    </row>
    <row r="121" spans="1:19" s="47" customFormat="1" ht="25.5" x14ac:dyDescent="0.2">
      <c r="A121" s="195"/>
      <c r="B121" s="196"/>
      <c r="C121" s="196"/>
      <c r="D121" s="170">
        <v>711003</v>
      </c>
      <c r="E121" s="79" t="s">
        <v>125</v>
      </c>
      <c r="F121" s="77" t="s">
        <v>15</v>
      </c>
      <c r="G121" s="89">
        <f>1500/H121</f>
        <v>0.3</v>
      </c>
      <c r="H121" s="134">
        <v>5000</v>
      </c>
      <c r="I121" s="135">
        <f t="shared" si="2"/>
        <v>1500</v>
      </c>
      <c r="J121" s="136">
        <v>0</v>
      </c>
      <c r="K121" s="137">
        <f t="shared" si="3"/>
        <v>1500</v>
      </c>
      <c r="L121" s="53"/>
      <c r="M121" s="44"/>
      <c r="N121" s="43"/>
      <c r="O121" s="45"/>
      <c r="P121" s="46"/>
      <c r="Q121" s="46"/>
      <c r="R121" s="46"/>
      <c r="S121" s="46"/>
    </row>
    <row r="122" spans="1:19" s="47" customFormat="1" x14ac:dyDescent="0.2">
      <c r="A122" s="189">
        <v>79</v>
      </c>
      <c r="B122" s="183" t="s">
        <v>54</v>
      </c>
      <c r="C122" s="186" t="s">
        <v>26</v>
      </c>
      <c r="D122" s="171"/>
      <c r="E122" s="99" t="s">
        <v>126</v>
      </c>
      <c r="F122" s="77"/>
      <c r="G122" s="89"/>
      <c r="H122" s="134"/>
      <c r="I122" s="135"/>
      <c r="J122" s="136"/>
      <c r="K122" s="137"/>
      <c r="L122" s="53"/>
      <c r="M122" s="44"/>
      <c r="N122" s="43"/>
      <c r="O122" s="45"/>
      <c r="P122" s="46"/>
      <c r="Q122" s="46"/>
      <c r="R122" s="46"/>
      <c r="S122" s="46"/>
    </row>
    <row r="123" spans="1:19" s="47" customFormat="1" ht="25.5" x14ac:dyDescent="0.2">
      <c r="A123" s="195"/>
      <c r="B123" s="196"/>
      <c r="C123" s="196"/>
      <c r="D123" s="170">
        <v>711003</v>
      </c>
      <c r="E123" s="79" t="s">
        <v>132</v>
      </c>
      <c r="F123" s="77" t="s">
        <v>15</v>
      </c>
      <c r="G123" s="89">
        <f>1000/H123</f>
        <v>0.2</v>
      </c>
      <c r="H123" s="134">
        <v>5000</v>
      </c>
      <c r="I123" s="135">
        <f t="shared" si="2"/>
        <v>1000</v>
      </c>
      <c r="J123" s="136">
        <v>0</v>
      </c>
      <c r="K123" s="137">
        <f t="shared" si="3"/>
        <v>1000</v>
      </c>
      <c r="L123" s="53"/>
      <c r="M123" s="44"/>
      <c r="N123" s="43"/>
      <c r="O123" s="45"/>
      <c r="P123" s="46"/>
      <c r="Q123" s="46"/>
      <c r="R123" s="46"/>
      <c r="S123" s="46"/>
    </row>
    <row r="124" spans="1:19" s="47" customFormat="1" x14ac:dyDescent="0.2">
      <c r="A124" s="189">
        <v>80</v>
      </c>
      <c r="B124" s="183" t="s">
        <v>54</v>
      </c>
      <c r="C124" s="186" t="s">
        <v>26</v>
      </c>
      <c r="D124" s="171"/>
      <c r="E124" s="99" t="s">
        <v>107</v>
      </c>
      <c r="F124" s="77"/>
      <c r="G124" s="89"/>
      <c r="H124" s="134"/>
      <c r="I124" s="135"/>
      <c r="J124" s="136"/>
      <c r="K124" s="137"/>
      <c r="L124" s="53"/>
      <c r="M124" s="44"/>
      <c r="N124" s="43"/>
      <c r="O124" s="45"/>
      <c r="P124" s="46"/>
      <c r="Q124" s="46"/>
      <c r="R124" s="46"/>
      <c r="S124" s="46"/>
    </row>
    <row r="125" spans="1:19" s="47" customFormat="1" ht="25.5" x14ac:dyDescent="0.2">
      <c r="A125" s="195"/>
      <c r="B125" s="196"/>
      <c r="C125" s="196"/>
      <c r="D125" s="170">
        <v>711003</v>
      </c>
      <c r="E125" s="79" t="s">
        <v>133</v>
      </c>
      <c r="F125" s="77" t="s">
        <v>15</v>
      </c>
      <c r="G125" s="89">
        <f>3000/H125</f>
        <v>0.6</v>
      </c>
      <c r="H125" s="134">
        <v>5000</v>
      </c>
      <c r="I125" s="135">
        <f t="shared" si="2"/>
        <v>3000</v>
      </c>
      <c r="J125" s="136">
        <v>0</v>
      </c>
      <c r="K125" s="137">
        <f t="shared" si="3"/>
        <v>3000</v>
      </c>
      <c r="L125" s="53"/>
      <c r="M125" s="44"/>
      <c r="N125" s="43"/>
      <c r="O125" s="45"/>
      <c r="P125" s="46"/>
      <c r="Q125" s="46"/>
      <c r="R125" s="46"/>
      <c r="S125" s="46"/>
    </row>
    <row r="126" spans="1:19" s="47" customFormat="1" x14ac:dyDescent="0.2">
      <c r="A126" s="189">
        <v>81</v>
      </c>
      <c r="B126" s="183" t="s">
        <v>54</v>
      </c>
      <c r="C126" s="186" t="s">
        <v>26</v>
      </c>
      <c r="D126" s="171"/>
      <c r="E126" s="99" t="s">
        <v>108</v>
      </c>
      <c r="F126" s="77"/>
      <c r="G126" s="89"/>
      <c r="H126" s="134"/>
      <c r="I126" s="135"/>
      <c r="J126" s="136"/>
      <c r="K126" s="137"/>
      <c r="L126" s="53"/>
      <c r="M126" s="44"/>
      <c r="N126" s="43"/>
      <c r="O126" s="45"/>
      <c r="P126" s="46"/>
      <c r="Q126" s="46"/>
      <c r="R126" s="46"/>
      <c r="S126" s="46"/>
    </row>
    <row r="127" spans="1:19" s="47" customFormat="1" ht="25.5" x14ac:dyDescent="0.2">
      <c r="A127" s="195"/>
      <c r="B127" s="196"/>
      <c r="C127" s="196"/>
      <c r="D127" s="170">
        <v>711003</v>
      </c>
      <c r="E127" s="79" t="s">
        <v>127</v>
      </c>
      <c r="F127" s="77" t="s">
        <v>15</v>
      </c>
      <c r="G127" s="89">
        <f>1000/H127</f>
        <v>0.2</v>
      </c>
      <c r="H127" s="134">
        <v>5000</v>
      </c>
      <c r="I127" s="135">
        <f t="shared" si="2"/>
        <v>1000</v>
      </c>
      <c r="J127" s="136">
        <v>0</v>
      </c>
      <c r="K127" s="137">
        <f t="shared" si="3"/>
        <v>1000</v>
      </c>
      <c r="L127" s="53"/>
      <c r="M127" s="44"/>
      <c r="N127" s="43"/>
      <c r="O127" s="45"/>
      <c r="P127" s="46"/>
      <c r="Q127" s="46"/>
      <c r="R127" s="46"/>
      <c r="S127" s="46"/>
    </row>
    <row r="128" spans="1:19" s="47" customFormat="1" ht="63.75" x14ac:dyDescent="0.2">
      <c r="A128" s="107">
        <v>82</v>
      </c>
      <c r="B128" s="93" t="s">
        <v>54</v>
      </c>
      <c r="C128" s="76" t="s">
        <v>27</v>
      </c>
      <c r="D128" s="88" t="s">
        <v>141</v>
      </c>
      <c r="E128" s="79" t="s">
        <v>28</v>
      </c>
      <c r="F128" s="77" t="s">
        <v>23</v>
      </c>
      <c r="G128" s="89">
        <v>1</v>
      </c>
      <c r="H128" s="134">
        <v>7500</v>
      </c>
      <c r="I128" s="135">
        <f t="shared" si="2"/>
        <v>7500</v>
      </c>
      <c r="J128" s="136">
        <v>0</v>
      </c>
      <c r="K128" s="137">
        <f t="shared" si="3"/>
        <v>7500</v>
      </c>
      <c r="L128" s="53"/>
      <c r="M128" s="44"/>
      <c r="N128" s="43"/>
      <c r="O128" s="45"/>
      <c r="P128" s="46"/>
      <c r="Q128" s="46"/>
      <c r="R128" s="46"/>
      <c r="S128" s="46"/>
    </row>
    <row r="129" spans="1:19" s="47" customFormat="1" ht="65.25" customHeight="1" x14ac:dyDescent="0.2">
      <c r="A129" s="107">
        <v>83</v>
      </c>
      <c r="B129" s="93" t="s">
        <v>54</v>
      </c>
      <c r="C129" s="76" t="s">
        <v>27</v>
      </c>
      <c r="D129" s="88" t="s">
        <v>141</v>
      </c>
      <c r="E129" s="79" t="s">
        <v>70</v>
      </c>
      <c r="F129" s="77" t="s">
        <v>23</v>
      </c>
      <c r="G129" s="89">
        <v>1</v>
      </c>
      <c r="H129" s="134">
        <v>20000</v>
      </c>
      <c r="I129" s="135">
        <f t="shared" si="2"/>
        <v>20000</v>
      </c>
      <c r="J129" s="136">
        <v>0</v>
      </c>
      <c r="K129" s="137">
        <f t="shared" si="3"/>
        <v>20000</v>
      </c>
      <c r="L129" s="53"/>
      <c r="M129" s="44"/>
      <c r="N129" s="43"/>
      <c r="O129" s="45"/>
      <c r="P129" s="46"/>
      <c r="Q129" s="46"/>
      <c r="R129" s="46"/>
      <c r="S129" s="46"/>
    </row>
    <row r="130" spans="1:19" s="47" customFormat="1" ht="62.25" customHeight="1" x14ac:dyDescent="0.2">
      <c r="A130" s="107">
        <v>84</v>
      </c>
      <c r="B130" s="93" t="s">
        <v>54</v>
      </c>
      <c r="C130" s="76" t="s">
        <v>27</v>
      </c>
      <c r="D130" s="88" t="s">
        <v>141</v>
      </c>
      <c r="E130" s="79" t="s">
        <v>71</v>
      </c>
      <c r="F130" s="77" t="s">
        <v>23</v>
      </c>
      <c r="G130" s="89">
        <v>1</v>
      </c>
      <c r="H130" s="134">
        <v>15000</v>
      </c>
      <c r="I130" s="135">
        <f t="shared" si="2"/>
        <v>15000</v>
      </c>
      <c r="J130" s="136">
        <v>0</v>
      </c>
      <c r="K130" s="137">
        <f t="shared" si="3"/>
        <v>15000</v>
      </c>
      <c r="L130" s="53"/>
      <c r="M130" s="44"/>
      <c r="N130" s="43"/>
      <c r="O130" s="45"/>
      <c r="P130" s="46"/>
      <c r="Q130" s="46"/>
      <c r="R130" s="46"/>
      <c r="S130" s="46"/>
    </row>
    <row r="131" spans="1:19" s="47" customFormat="1" ht="39" customHeight="1" x14ac:dyDescent="0.2">
      <c r="A131" s="107">
        <v>85</v>
      </c>
      <c r="B131" s="93" t="s">
        <v>54</v>
      </c>
      <c r="C131" s="76" t="s">
        <v>27</v>
      </c>
      <c r="D131" s="88" t="s">
        <v>141</v>
      </c>
      <c r="E131" s="79" t="s">
        <v>29</v>
      </c>
      <c r="F131" s="77" t="s">
        <v>23</v>
      </c>
      <c r="G131" s="89">
        <v>1</v>
      </c>
      <c r="H131" s="134">
        <v>6500</v>
      </c>
      <c r="I131" s="135">
        <f t="shared" si="2"/>
        <v>6500</v>
      </c>
      <c r="J131" s="136">
        <v>0</v>
      </c>
      <c r="K131" s="137">
        <f t="shared" si="3"/>
        <v>6500</v>
      </c>
      <c r="L131" s="53"/>
      <c r="M131" s="44"/>
      <c r="N131" s="43"/>
      <c r="O131" s="45"/>
      <c r="P131" s="46"/>
      <c r="Q131" s="46"/>
      <c r="R131" s="46"/>
      <c r="S131" s="46"/>
    </row>
    <row r="132" spans="1:19" s="47" customFormat="1" ht="63.75" x14ac:dyDescent="0.2">
      <c r="A132" s="107">
        <v>86</v>
      </c>
      <c r="B132" s="73" t="s">
        <v>54</v>
      </c>
      <c r="C132" s="71" t="s">
        <v>27</v>
      </c>
      <c r="D132" s="88" t="s">
        <v>141</v>
      </c>
      <c r="E132" s="74" t="s">
        <v>72</v>
      </c>
      <c r="F132" s="72" t="s">
        <v>23</v>
      </c>
      <c r="G132" s="70">
        <v>1</v>
      </c>
      <c r="H132" s="134">
        <v>25000</v>
      </c>
      <c r="I132" s="135">
        <f t="shared" si="2"/>
        <v>25000</v>
      </c>
      <c r="J132" s="136">
        <v>0</v>
      </c>
      <c r="K132" s="137">
        <f t="shared" si="3"/>
        <v>25000</v>
      </c>
      <c r="L132" s="53"/>
      <c r="M132" s="44"/>
      <c r="N132" s="43"/>
      <c r="O132" s="45"/>
      <c r="P132" s="46"/>
      <c r="Q132" s="46"/>
      <c r="R132" s="46"/>
      <c r="S132" s="46"/>
    </row>
    <row r="133" spans="1:19" s="47" customFormat="1" ht="76.5" x14ac:dyDescent="0.2">
      <c r="A133" s="107">
        <v>87</v>
      </c>
      <c r="B133" s="73" t="s">
        <v>54</v>
      </c>
      <c r="C133" s="71" t="s">
        <v>27</v>
      </c>
      <c r="D133" s="88" t="s">
        <v>141</v>
      </c>
      <c r="E133" s="74" t="s">
        <v>30</v>
      </c>
      <c r="F133" s="72" t="s">
        <v>23</v>
      </c>
      <c r="G133" s="70">
        <v>1</v>
      </c>
      <c r="H133" s="134">
        <v>5000</v>
      </c>
      <c r="I133" s="135">
        <f t="shared" si="2"/>
        <v>5000</v>
      </c>
      <c r="J133" s="135">
        <v>0</v>
      </c>
      <c r="K133" s="137">
        <f t="shared" si="3"/>
        <v>5000</v>
      </c>
      <c r="L133" s="53"/>
      <c r="M133" s="44"/>
      <c r="N133" s="43"/>
      <c r="O133" s="45"/>
      <c r="P133" s="46"/>
      <c r="Q133" s="46"/>
      <c r="R133" s="46"/>
      <c r="S133" s="46"/>
    </row>
    <row r="134" spans="1:19" s="47" customFormat="1" ht="63" customHeight="1" x14ac:dyDescent="0.2">
      <c r="A134" s="107">
        <v>88</v>
      </c>
      <c r="B134" s="73" t="s">
        <v>54</v>
      </c>
      <c r="C134" s="71" t="s">
        <v>27</v>
      </c>
      <c r="D134" s="88" t="s">
        <v>141</v>
      </c>
      <c r="E134" s="74" t="s">
        <v>73</v>
      </c>
      <c r="F134" s="72" t="s">
        <v>23</v>
      </c>
      <c r="G134" s="70">
        <v>1</v>
      </c>
      <c r="H134" s="134">
        <v>25000</v>
      </c>
      <c r="I134" s="135">
        <f t="shared" si="2"/>
        <v>25000</v>
      </c>
      <c r="J134" s="135">
        <v>0</v>
      </c>
      <c r="K134" s="137">
        <f t="shared" si="3"/>
        <v>25000</v>
      </c>
      <c r="L134" s="53"/>
      <c r="M134" s="44"/>
      <c r="N134" s="43"/>
      <c r="O134" s="48"/>
      <c r="P134" s="46"/>
      <c r="Q134" s="46"/>
      <c r="R134" s="46"/>
      <c r="S134" s="46"/>
    </row>
    <row r="135" spans="1:19" s="47" customFormat="1" ht="63.75" x14ac:dyDescent="0.2">
      <c r="A135" s="107">
        <v>89</v>
      </c>
      <c r="B135" s="73" t="s">
        <v>54</v>
      </c>
      <c r="C135" s="71" t="s">
        <v>27</v>
      </c>
      <c r="D135" s="88" t="s">
        <v>141</v>
      </c>
      <c r="E135" s="74" t="s">
        <v>31</v>
      </c>
      <c r="F135" s="72" t="s">
        <v>23</v>
      </c>
      <c r="G135" s="70">
        <v>1</v>
      </c>
      <c r="H135" s="134">
        <v>5000</v>
      </c>
      <c r="I135" s="135">
        <f t="shared" si="2"/>
        <v>5000</v>
      </c>
      <c r="J135" s="135">
        <v>0</v>
      </c>
      <c r="K135" s="137">
        <f t="shared" si="3"/>
        <v>5000</v>
      </c>
      <c r="L135" s="53"/>
      <c r="M135" s="44"/>
      <c r="N135" s="43"/>
      <c r="O135" s="48"/>
      <c r="P135" s="46"/>
      <c r="Q135" s="46"/>
      <c r="R135" s="46"/>
      <c r="S135" s="46"/>
    </row>
    <row r="136" spans="1:19" s="47" customFormat="1" ht="38.25" x14ac:dyDescent="0.2">
      <c r="A136" s="107">
        <v>90</v>
      </c>
      <c r="B136" s="73" t="s">
        <v>54</v>
      </c>
      <c r="C136" s="71" t="s">
        <v>27</v>
      </c>
      <c r="D136" s="88" t="s">
        <v>141</v>
      </c>
      <c r="E136" s="74" t="s">
        <v>32</v>
      </c>
      <c r="F136" s="72" t="s">
        <v>23</v>
      </c>
      <c r="G136" s="70">
        <v>1</v>
      </c>
      <c r="H136" s="134">
        <v>5000</v>
      </c>
      <c r="I136" s="135">
        <f t="shared" si="2"/>
        <v>5000</v>
      </c>
      <c r="J136" s="135">
        <v>0</v>
      </c>
      <c r="K136" s="137">
        <f t="shared" si="3"/>
        <v>5000</v>
      </c>
      <c r="L136" s="53"/>
      <c r="M136" s="44"/>
      <c r="N136" s="43"/>
      <c r="O136" s="49"/>
      <c r="P136" s="46"/>
      <c r="Q136" s="46"/>
      <c r="R136" s="46"/>
      <c r="S136" s="46"/>
    </row>
    <row r="137" spans="1:19" s="47" customFormat="1" x14ac:dyDescent="0.2">
      <c r="A137" s="118"/>
      <c r="B137" s="119"/>
      <c r="C137" s="120"/>
      <c r="D137" s="117"/>
      <c r="E137" s="113" t="s">
        <v>134</v>
      </c>
      <c r="F137" s="121"/>
      <c r="G137" s="122"/>
      <c r="H137" s="142"/>
      <c r="I137" s="143"/>
      <c r="J137" s="143"/>
      <c r="K137" s="145"/>
      <c r="L137" s="53"/>
      <c r="M137" s="44"/>
      <c r="N137" s="43"/>
      <c r="O137" s="48"/>
      <c r="P137" s="46"/>
      <c r="Q137" s="46"/>
      <c r="R137" s="46"/>
      <c r="S137" s="46"/>
    </row>
    <row r="138" spans="1:19" s="47" customFormat="1" ht="38.25" x14ac:dyDescent="0.2">
      <c r="A138" s="107">
        <v>91</v>
      </c>
      <c r="B138" s="78" t="s">
        <v>54</v>
      </c>
      <c r="C138" s="76" t="s">
        <v>33</v>
      </c>
      <c r="D138" s="88" t="s">
        <v>141</v>
      </c>
      <c r="E138" s="82" t="s">
        <v>34</v>
      </c>
      <c r="F138" s="77" t="s">
        <v>23</v>
      </c>
      <c r="G138" s="75">
        <v>1</v>
      </c>
      <c r="H138" s="146">
        <v>172500</v>
      </c>
      <c r="I138" s="135">
        <f t="shared" ref="I138:I154" si="4">ROUND(G138*H138,2)</f>
        <v>172500</v>
      </c>
      <c r="J138" s="135">
        <v>0</v>
      </c>
      <c r="K138" s="137">
        <f t="shared" ref="K138:K154" si="5">I138-J138</f>
        <v>172500</v>
      </c>
      <c r="L138" s="53"/>
      <c r="M138" s="44"/>
      <c r="N138" s="43"/>
      <c r="O138" s="48"/>
      <c r="P138" s="46"/>
      <c r="Q138" s="46"/>
      <c r="R138" s="46"/>
      <c r="S138" s="46"/>
    </row>
    <row r="139" spans="1:19" s="47" customFormat="1" ht="38.25" x14ac:dyDescent="0.2">
      <c r="A139" s="107">
        <v>92</v>
      </c>
      <c r="B139" s="78" t="s">
        <v>54</v>
      </c>
      <c r="C139" s="76" t="s">
        <v>33</v>
      </c>
      <c r="D139" s="88" t="s">
        <v>141</v>
      </c>
      <c r="E139" s="82" t="s">
        <v>35</v>
      </c>
      <c r="F139" s="77" t="s">
        <v>23</v>
      </c>
      <c r="G139" s="75">
        <v>1</v>
      </c>
      <c r="H139" s="146">
        <v>72500</v>
      </c>
      <c r="I139" s="135">
        <f t="shared" si="4"/>
        <v>72500</v>
      </c>
      <c r="J139" s="135">
        <v>0</v>
      </c>
      <c r="K139" s="137">
        <f t="shared" si="5"/>
        <v>72500</v>
      </c>
      <c r="L139" s="53"/>
      <c r="M139" s="44"/>
      <c r="N139" s="43"/>
      <c r="O139" s="48"/>
      <c r="P139" s="46"/>
      <c r="Q139" s="46"/>
      <c r="R139" s="46"/>
      <c r="S139" s="46"/>
    </row>
    <row r="140" spans="1:19" s="47" customFormat="1" ht="38.25" x14ac:dyDescent="0.2">
      <c r="A140" s="107">
        <v>93</v>
      </c>
      <c r="B140" s="78" t="s">
        <v>54</v>
      </c>
      <c r="C140" s="76" t="s">
        <v>33</v>
      </c>
      <c r="D140" s="88" t="s">
        <v>141</v>
      </c>
      <c r="E140" s="82" t="s">
        <v>36</v>
      </c>
      <c r="F140" s="77" t="s">
        <v>23</v>
      </c>
      <c r="G140" s="75">
        <v>1</v>
      </c>
      <c r="H140" s="146">
        <v>107500</v>
      </c>
      <c r="I140" s="135">
        <f t="shared" si="4"/>
        <v>107500</v>
      </c>
      <c r="J140" s="135">
        <v>0</v>
      </c>
      <c r="K140" s="137">
        <f t="shared" si="5"/>
        <v>107500</v>
      </c>
      <c r="L140" s="53"/>
      <c r="M140" s="44"/>
      <c r="N140" s="43"/>
      <c r="O140" s="48"/>
      <c r="P140" s="46"/>
      <c r="Q140" s="46"/>
      <c r="R140" s="46"/>
      <c r="S140" s="46"/>
    </row>
    <row r="141" spans="1:19" s="47" customFormat="1" ht="38.25" x14ac:dyDescent="0.2">
      <c r="A141" s="107">
        <v>94</v>
      </c>
      <c r="B141" s="78" t="s">
        <v>54</v>
      </c>
      <c r="C141" s="76" t="s">
        <v>33</v>
      </c>
      <c r="D141" s="88" t="s">
        <v>141</v>
      </c>
      <c r="E141" s="82" t="s">
        <v>37</v>
      </c>
      <c r="F141" s="77" t="s">
        <v>23</v>
      </c>
      <c r="G141" s="75">
        <v>1</v>
      </c>
      <c r="H141" s="146">
        <v>38000</v>
      </c>
      <c r="I141" s="135">
        <f t="shared" si="4"/>
        <v>38000</v>
      </c>
      <c r="J141" s="135">
        <v>0</v>
      </c>
      <c r="K141" s="137">
        <f t="shared" si="5"/>
        <v>38000</v>
      </c>
      <c r="L141" s="53"/>
      <c r="M141" s="44"/>
      <c r="N141" s="43"/>
      <c r="O141" s="48"/>
      <c r="P141" s="46"/>
      <c r="Q141" s="46"/>
      <c r="R141" s="46"/>
      <c r="S141" s="46"/>
    </row>
    <row r="142" spans="1:19" s="47" customFormat="1" ht="15" customHeight="1" x14ac:dyDescent="0.2">
      <c r="A142" s="109"/>
      <c r="B142" s="110"/>
      <c r="C142" s="111"/>
      <c r="D142" s="117"/>
      <c r="E142" s="124" t="s">
        <v>135</v>
      </c>
      <c r="F142" s="114"/>
      <c r="G142" s="115"/>
      <c r="H142" s="147"/>
      <c r="I142" s="139"/>
      <c r="J142" s="139"/>
      <c r="K142" s="141"/>
      <c r="L142" s="53"/>
      <c r="M142" s="44"/>
      <c r="N142" s="43"/>
      <c r="O142" s="48"/>
      <c r="P142" s="46"/>
      <c r="Q142" s="46"/>
      <c r="R142" s="46"/>
      <c r="S142" s="46"/>
    </row>
    <row r="143" spans="1:19" s="47" customFormat="1" ht="38.25" x14ac:dyDescent="0.2">
      <c r="A143" s="107">
        <v>95</v>
      </c>
      <c r="B143" s="93"/>
      <c r="C143" s="76" t="s">
        <v>33</v>
      </c>
      <c r="D143" s="88" t="s">
        <v>143</v>
      </c>
      <c r="E143" s="82" t="s">
        <v>40</v>
      </c>
      <c r="F143" s="77" t="s">
        <v>23</v>
      </c>
      <c r="G143" s="89">
        <v>1</v>
      </c>
      <c r="H143" s="146">
        <v>212500</v>
      </c>
      <c r="I143" s="135">
        <f t="shared" si="4"/>
        <v>212500</v>
      </c>
      <c r="J143" s="135">
        <v>0</v>
      </c>
      <c r="K143" s="137">
        <f t="shared" si="5"/>
        <v>212500</v>
      </c>
      <c r="L143" s="53"/>
      <c r="M143" s="44"/>
      <c r="N143" s="43"/>
      <c r="O143" s="48"/>
      <c r="P143" s="46"/>
      <c r="Q143" s="46"/>
      <c r="R143" s="46"/>
      <c r="S143" s="46"/>
    </row>
    <row r="144" spans="1:19" s="47" customFormat="1" ht="38.25" x14ac:dyDescent="0.2">
      <c r="A144" s="107">
        <v>96</v>
      </c>
      <c r="B144" s="93"/>
      <c r="C144" s="76" t="s">
        <v>33</v>
      </c>
      <c r="D144" s="88" t="s">
        <v>144</v>
      </c>
      <c r="E144" s="82" t="s">
        <v>42</v>
      </c>
      <c r="F144" s="77" t="s">
        <v>23</v>
      </c>
      <c r="G144" s="89">
        <v>1</v>
      </c>
      <c r="H144" s="146">
        <v>7500</v>
      </c>
      <c r="I144" s="135">
        <f t="shared" si="4"/>
        <v>7500</v>
      </c>
      <c r="J144" s="135">
        <v>0</v>
      </c>
      <c r="K144" s="137">
        <f t="shared" si="5"/>
        <v>7500</v>
      </c>
      <c r="L144" s="53"/>
      <c r="M144" s="44"/>
      <c r="N144" s="43"/>
      <c r="O144" s="48"/>
      <c r="P144" s="46"/>
      <c r="Q144" s="46"/>
      <c r="R144" s="46"/>
      <c r="S144" s="46"/>
    </row>
    <row r="145" spans="1:19" s="47" customFormat="1" x14ac:dyDescent="0.2">
      <c r="A145" s="118"/>
      <c r="B145" s="119"/>
      <c r="C145" s="120"/>
      <c r="D145" s="117"/>
      <c r="E145" s="123" t="s">
        <v>136</v>
      </c>
      <c r="F145" s="121"/>
      <c r="G145" s="122"/>
      <c r="H145" s="148"/>
      <c r="I145" s="143"/>
      <c r="J145" s="143"/>
      <c r="K145" s="145"/>
      <c r="L145" s="53"/>
      <c r="M145" s="44"/>
      <c r="N145" s="43"/>
      <c r="O145" s="48"/>
      <c r="P145" s="46"/>
      <c r="Q145" s="46"/>
      <c r="R145" s="46"/>
      <c r="S145" s="46"/>
    </row>
    <row r="146" spans="1:19" s="47" customFormat="1" x14ac:dyDescent="0.2">
      <c r="A146" s="109"/>
      <c r="B146" s="110"/>
      <c r="C146" s="111"/>
      <c r="D146" s="117"/>
      <c r="E146" s="123" t="s">
        <v>137</v>
      </c>
      <c r="F146" s="114"/>
      <c r="G146" s="115"/>
      <c r="H146" s="147"/>
      <c r="I146" s="139"/>
      <c r="J146" s="139"/>
      <c r="K146" s="141"/>
      <c r="L146" s="53"/>
      <c r="M146" s="44"/>
      <c r="N146" s="43"/>
      <c r="O146" s="48"/>
      <c r="P146" s="46"/>
      <c r="Q146" s="46"/>
      <c r="R146" s="46"/>
      <c r="S146" s="46"/>
    </row>
    <row r="147" spans="1:19" s="47" customFormat="1" ht="38.25" x14ac:dyDescent="0.2">
      <c r="A147" s="107">
        <v>97</v>
      </c>
      <c r="B147" s="78" t="s">
        <v>54</v>
      </c>
      <c r="C147" s="76" t="s">
        <v>33</v>
      </c>
      <c r="D147" s="88" t="s">
        <v>141</v>
      </c>
      <c r="E147" s="83" t="s">
        <v>38</v>
      </c>
      <c r="F147" s="77" t="s">
        <v>15</v>
      </c>
      <c r="G147" s="75">
        <v>1</v>
      </c>
      <c r="H147" s="146">
        <v>2500</v>
      </c>
      <c r="I147" s="135">
        <f t="shared" si="4"/>
        <v>2500</v>
      </c>
      <c r="J147" s="136">
        <v>0</v>
      </c>
      <c r="K147" s="137">
        <f t="shared" si="5"/>
        <v>2500</v>
      </c>
      <c r="L147" s="53"/>
      <c r="M147" s="44"/>
      <c r="N147" s="43"/>
      <c r="O147" s="45"/>
      <c r="P147" s="46"/>
      <c r="Q147" s="46"/>
      <c r="R147" s="46"/>
      <c r="S147" s="46"/>
    </row>
    <row r="148" spans="1:19" s="47" customFormat="1" ht="38.25" x14ac:dyDescent="0.2">
      <c r="A148" s="107">
        <v>98</v>
      </c>
      <c r="B148" s="78" t="s">
        <v>54</v>
      </c>
      <c r="C148" s="76" t="s">
        <v>33</v>
      </c>
      <c r="D148" s="88" t="s">
        <v>141</v>
      </c>
      <c r="E148" s="83" t="s">
        <v>51</v>
      </c>
      <c r="F148" s="77" t="s">
        <v>39</v>
      </c>
      <c r="G148" s="75">
        <v>15</v>
      </c>
      <c r="H148" s="146">
        <v>400</v>
      </c>
      <c r="I148" s="135">
        <f t="shared" si="4"/>
        <v>6000</v>
      </c>
      <c r="J148" s="136">
        <v>0</v>
      </c>
      <c r="K148" s="137">
        <f t="shared" si="5"/>
        <v>6000</v>
      </c>
      <c r="L148" s="53"/>
      <c r="M148" s="44"/>
      <c r="N148" s="43"/>
      <c r="O148" s="45"/>
      <c r="P148" s="46"/>
      <c r="Q148" s="46"/>
      <c r="R148" s="46"/>
      <c r="S148" s="46"/>
    </row>
    <row r="149" spans="1:19" s="47" customFormat="1" x14ac:dyDescent="0.2">
      <c r="A149" s="109"/>
      <c r="B149" s="110"/>
      <c r="C149" s="111"/>
      <c r="D149" s="117"/>
      <c r="E149" s="123" t="s">
        <v>138</v>
      </c>
      <c r="F149" s="114"/>
      <c r="G149" s="115"/>
      <c r="H149" s="147"/>
      <c r="I149" s="139"/>
      <c r="J149" s="139"/>
      <c r="K149" s="141"/>
      <c r="L149" s="53"/>
      <c r="M149" s="44"/>
      <c r="N149" s="43"/>
      <c r="O149" s="45"/>
      <c r="P149" s="46"/>
      <c r="Q149" s="46"/>
      <c r="R149" s="46"/>
      <c r="S149" s="46"/>
    </row>
    <row r="150" spans="1:19" s="47" customFormat="1" ht="38.25" x14ac:dyDescent="0.2">
      <c r="A150" s="107">
        <v>99</v>
      </c>
      <c r="B150" s="78" t="s">
        <v>54</v>
      </c>
      <c r="C150" s="76" t="s">
        <v>33</v>
      </c>
      <c r="D150" s="88" t="s">
        <v>141</v>
      </c>
      <c r="E150" s="84" t="s">
        <v>41</v>
      </c>
      <c r="F150" s="80" t="s">
        <v>15</v>
      </c>
      <c r="G150" s="81">
        <v>1</v>
      </c>
      <c r="H150" s="146">
        <v>7500</v>
      </c>
      <c r="I150" s="135">
        <f t="shared" si="4"/>
        <v>7500</v>
      </c>
      <c r="J150" s="135">
        <v>0</v>
      </c>
      <c r="K150" s="137">
        <f t="shared" si="5"/>
        <v>7500</v>
      </c>
      <c r="L150" s="53"/>
      <c r="M150" s="44"/>
      <c r="N150" s="43"/>
      <c r="O150" s="48"/>
      <c r="P150" s="46"/>
      <c r="Q150" s="46"/>
      <c r="R150" s="46"/>
      <c r="S150" s="46"/>
    </row>
    <row r="151" spans="1:19" s="47" customFormat="1" ht="38.25" x14ac:dyDescent="0.2">
      <c r="A151" s="107">
        <v>100</v>
      </c>
      <c r="B151" s="78" t="s">
        <v>54</v>
      </c>
      <c r="C151" s="76" t="s">
        <v>33</v>
      </c>
      <c r="D151" s="88" t="s">
        <v>141</v>
      </c>
      <c r="E151" s="84" t="s">
        <v>52</v>
      </c>
      <c r="F151" s="80" t="s">
        <v>39</v>
      </c>
      <c r="G151" s="81">
        <v>28</v>
      </c>
      <c r="H151" s="146">
        <v>400</v>
      </c>
      <c r="I151" s="135">
        <f t="shared" si="4"/>
        <v>11200</v>
      </c>
      <c r="J151" s="135">
        <v>0</v>
      </c>
      <c r="K151" s="137">
        <f t="shared" si="5"/>
        <v>11200</v>
      </c>
      <c r="L151" s="53"/>
      <c r="M151" s="44"/>
      <c r="N151" s="43"/>
      <c r="O151" s="48"/>
      <c r="P151" s="46"/>
      <c r="Q151" s="46"/>
      <c r="R151" s="46"/>
      <c r="S151" s="46"/>
    </row>
    <row r="152" spans="1:19" s="47" customFormat="1" x14ac:dyDescent="0.2">
      <c r="A152" s="109"/>
      <c r="B152" s="110"/>
      <c r="C152" s="111"/>
      <c r="D152" s="117"/>
      <c r="E152" s="123" t="s">
        <v>139</v>
      </c>
      <c r="F152" s="114"/>
      <c r="G152" s="115"/>
      <c r="H152" s="147"/>
      <c r="I152" s="139"/>
      <c r="J152" s="139"/>
      <c r="K152" s="141"/>
      <c r="L152" s="53"/>
      <c r="M152" s="44"/>
      <c r="N152" s="43"/>
      <c r="O152" s="49"/>
      <c r="P152" s="46"/>
      <c r="Q152" s="46"/>
      <c r="R152" s="46"/>
      <c r="S152" s="46"/>
    </row>
    <row r="153" spans="1:19" s="47" customFormat="1" ht="38.25" x14ac:dyDescent="0.2">
      <c r="A153" s="107">
        <v>101</v>
      </c>
      <c r="B153" s="78" t="s">
        <v>54</v>
      </c>
      <c r="C153" s="76" t="s">
        <v>33</v>
      </c>
      <c r="D153" s="88" t="s">
        <v>141</v>
      </c>
      <c r="E153" s="84" t="s">
        <v>43</v>
      </c>
      <c r="F153" s="80" t="s">
        <v>15</v>
      </c>
      <c r="G153" s="81">
        <v>1</v>
      </c>
      <c r="H153" s="146">
        <v>2500</v>
      </c>
      <c r="I153" s="135">
        <f t="shared" si="4"/>
        <v>2500</v>
      </c>
      <c r="J153" s="135">
        <v>0</v>
      </c>
      <c r="K153" s="137">
        <f t="shared" si="5"/>
        <v>2500</v>
      </c>
      <c r="L153" s="53"/>
      <c r="M153" s="44"/>
      <c r="N153" s="43"/>
      <c r="O153" s="48"/>
      <c r="P153" s="46"/>
      <c r="Q153" s="46"/>
      <c r="R153" s="46"/>
      <c r="S153" s="46"/>
    </row>
    <row r="154" spans="1:19" s="47" customFormat="1" ht="38.25" x14ac:dyDescent="0.2">
      <c r="A154" s="107">
        <v>102</v>
      </c>
      <c r="B154" s="78" t="s">
        <v>54</v>
      </c>
      <c r="C154" s="76" t="s">
        <v>33</v>
      </c>
      <c r="D154" s="88" t="s">
        <v>141</v>
      </c>
      <c r="E154" s="79" t="s">
        <v>53</v>
      </c>
      <c r="F154" s="80" t="s">
        <v>39</v>
      </c>
      <c r="G154" s="81">
        <v>10</v>
      </c>
      <c r="H154" s="146">
        <v>400</v>
      </c>
      <c r="I154" s="135">
        <f t="shared" si="4"/>
        <v>4000</v>
      </c>
      <c r="J154" s="135">
        <v>0</v>
      </c>
      <c r="K154" s="137">
        <f t="shared" si="5"/>
        <v>4000</v>
      </c>
      <c r="L154" s="53"/>
      <c r="M154" s="44"/>
      <c r="N154" s="43"/>
      <c r="O154" s="48"/>
      <c r="P154" s="46"/>
      <c r="Q154" s="46"/>
      <c r="R154" s="46"/>
      <c r="S154" s="46"/>
    </row>
    <row r="155" spans="1:19" s="47" customFormat="1" x14ac:dyDescent="0.2">
      <c r="A155" s="126"/>
      <c r="B155" s="110"/>
      <c r="C155" s="127"/>
      <c r="D155" s="128"/>
      <c r="E155" s="113" t="s">
        <v>140</v>
      </c>
      <c r="F155" s="114"/>
      <c r="G155" s="115"/>
      <c r="H155" s="147"/>
      <c r="I155" s="139"/>
      <c r="J155" s="139"/>
      <c r="K155" s="141"/>
      <c r="L155" s="53"/>
      <c r="M155" s="44"/>
      <c r="N155" s="43"/>
      <c r="O155" s="48"/>
      <c r="P155" s="46"/>
      <c r="Q155" s="46"/>
      <c r="R155" s="46"/>
      <c r="S155" s="46"/>
    </row>
    <row r="156" spans="1:19" s="47" customFormat="1" x14ac:dyDescent="0.2">
      <c r="A156" s="125">
        <v>103</v>
      </c>
      <c r="B156" s="102" t="s">
        <v>54</v>
      </c>
      <c r="C156" s="103" t="s">
        <v>44</v>
      </c>
      <c r="D156" s="106">
        <v>920</v>
      </c>
      <c r="E156" s="87" t="s">
        <v>45</v>
      </c>
      <c r="F156" s="86" t="s">
        <v>46</v>
      </c>
      <c r="G156" s="85">
        <v>1</v>
      </c>
      <c r="H156" s="101">
        <v>100</v>
      </c>
      <c r="I156" s="135">
        <f>ROUND(G156*H156,2)</f>
        <v>100</v>
      </c>
      <c r="J156" s="135">
        <v>0</v>
      </c>
      <c r="K156" s="137">
        <f t="shared" si="1"/>
        <v>100</v>
      </c>
      <c r="L156" s="53"/>
      <c r="M156" s="44"/>
      <c r="N156" s="43"/>
      <c r="O156" s="48"/>
      <c r="P156" s="46"/>
      <c r="Q156" s="46"/>
      <c r="R156" s="46"/>
      <c r="S156" s="46"/>
    </row>
    <row r="157" spans="1:19" s="47" customFormat="1" x14ac:dyDescent="0.2">
      <c r="A157" s="129"/>
      <c r="B157" s="110"/>
      <c r="C157" s="130"/>
      <c r="D157" s="117"/>
      <c r="E157" s="113" t="s">
        <v>4</v>
      </c>
      <c r="F157" s="131"/>
      <c r="G157" s="132"/>
      <c r="H157" s="133"/>
      <c r="I157" s="139"/>
      <c r="J157" s="139"/>
      <c r="K157" s="149"/>
      <c r="L157" s="53"/>
      <c r="M157" s="44"/>
      <c r="N157" s="43"/>
      <c r="O157" s="48"/>
      <c r="P157" s="46"/>
      <c r="Q157" s="46"/>
      <c r="R157" s="46"/>
      <c r="S157" s="46"/>
    </row>
    <row r="158" spans="1:19" s="47" customFormat="1" ht="25.5" x14ac:dyDescent="0.2">
      <c r="A158" s="108">
        <v>104</v>
      </c>
      <c r="B158" s="93" t="s">
        <v>54</v>
      </c>
      <c r="C158" s="90" t="s">
        <v>4</v>
      </c>
      <c r="D158" s="88" t="s">
        <v>142</v>
      </c>
      <c r="E158" s="92" t="s">
        <v>47</v>
      </c>
      <c r="F158" s="91" t="s">
        <v>39</v>
      </c>
      <c r="G158" s="89">
        <v>170</v>
      </c>
      <c r="H158" s="150">
        <v>350</v>
      </c>
      <c r="I158" s="135">
        <f t="shared" si="0"/>
        <v>59500</v>
      </c>
      <c r="J158" s="135">
        <v>0</v>
      </c>
      <c r="K158" s="135">
        <f t="shared" si="1"/>
        <v>59500</v>
      </c>
      <c r="L158" s="53"/>
      <c r="M158" s="44"/>
      <c r="N158" s="43"/>
      <c r="O158" s="48"/>
      <c r="P158" s="46"/>
      <c r="Q158" s="46"/>
      <c r="R158" s="46"/>
      <c r="S158" s="46"/>
    </row>
    <row r="159" spans="1:19" s="47" customFormat="1" x14ac:dyDescent="0.2">
      <c r="A159" s="108"/>
      <c r="B159" s="93"/>
      <c r="C159" s="90"/>
      <c r="D159" s="88"/>
      <c r="E159" s="151"/>
      <c r="F159" s="152"/>
      <c r="G159" s="153"/>
      <c r="H159" s="154"/>
      <c r="I159" s="135"/>
      <c r="J159" s="136"/>
      <c r="K159" s="136">
        <f t="shared" si="1"/>
        <v>0</v>
      </c>
      <c r="L159" s="53"/>
      <c r="M159" s="44"/>
      <c r="N159" s="43"/>
      <c r="O159" s="45"/>
      <c r="P159" s="46"/>
      <c r="Q159" s="46"/>
      <c r="R159" s="46"/>
      <c r="S159" s="46"/>
    </row>
    <row r="160" spans="1:19" s="47" customFormat="1" x14ac:dyDescent="0.2">
      <c r="A160" s="155"/>
      <c r="B160" s="156"/>
      <c r="C160" s="156"/>
      <c r="D160" s="157"/>
      <c r="E160" s="156"/>
      <c r="F160" s="158"/>
      <c r="G160" s="159"/>
      <c r="H160" s="160"/>
      <c r="I160" s="139"/>
      <c r="J160" s="139"/>
      <c r="K160" s="161"/>
      <c r="L160" s="53"/>
      <c r="M160" s="44"/>
      <c r="N160" s="43"/>
      <c r="O160" s="45"/>
      <c r="P160" s="46"/>
      <c r="Q160" s="46"/>
      <c r="R160" s="46"/>
      <c r="S160" s="46"/>
    </row>
    <row r="161" spans="1:19" s="47" customFormat="1" x14ac:dyDescent="0.2">
      <c r="A161" s="18"/>
      <c r="B161" s="16"/>
      <c r="C161" s="16"/>
      <c r="D161" s="16"/>
      <c r="E161" s="15"/>
      <c r="F161" s="15"/>
      <c r="G161" s="16"/>
      <c r="H161" s="33" t="s">
        <v>7</v>
      </c>
      <c r="I161" s="163">
        <f>SUM(I5:I158)</f>
        <v>1621050</v>
      </c>
      <c r="J161" s="50">
        <f>SUM(J5:J160)</f>
        <v>0</v>
      </c>
      <c r="K161" s="164">
        <f>I161-J161</f>
        <v>1621050</v>
      </c>
      <c r="L161" s="53"/>
      <c r="M161" s="44"/>
      <c r="N161" s="43"/>
      <c r="O161" s="48"/>
      <c r="P161" s="46"/>
      <c r="Q161" s="46"/>
      <c r="R161" s="46"/>
      <c r="S161" s="46"/>
    </row>
    <row r="162" spans="1:19" s="47" customFormat="1" x14ac:dyDescent="0.2">
      <c r="A162" s="17"/>
      <c r="B162" s="23"/>
      <c r="C162" s="23"/>
      <c r="D162" s="23"/>
      <c r="E162" s="7"/>
      <c r="F162" s="7"/>
      <c r="G162" s="8"/>
      <c r="H162" s="32" t="s">
        <v>5</v>
      </c>
      <c r="I162" s="165">
        <f>I161*0.2</f>
        <v>324210</v>
      </c>
      <c r="J162" s="51">
        <f>J161*0.2</f>
        <v>0</v>
      </c>
      <c r="K162" s="166">
        <f t="shared" si="1"/>
        <v>324210</v>
      </c>
      <c r="L162" s="53"/>
      <c r="M162" s="44"/>
      <c r="N162" s="43"/>
      <c r="O162" s="49"/>
      <c r="P162" s="46"/>
      <c r="Q162" s="46"/>
      <c r="R162" s="46"/>
      <c r="S162" s="46"/>
    </row>
    <row r="163" spans="1:19" s="47" customFormat="1" ht="27.75" customHeight="1" x14ac:dyDescent="0.2">
      <c r="A163" s="19"/>
      <c r="B163" s="24"/>
      <c r="C163" s="24"/>
      <c r="D163" s="24"/>
      <c r="E163" s="20"/>
      <c r="F163" s="20"/>
      <c r="G163" s="21"/>
      <c r="H163" s="96" t="s">
        <v>74</v>
      </c>
      <c r="I163" s="167">
        <f>SUM(I161:I162)</f>
        <v>1945260</v>
      </c>
      <c r="J163" s="162">
        <f>SUM(J161:J162)</f>
        <v>0</v>
      </c>
      <c r="K163" s="168">
        <f t="shared" si="1"/>
        <v>1945260</v>
      </c>
      <c r="L163" s="53"/>
      <c r="M163" s="44"/>
      <c r="N163" s="43"/>
      <c r="O163" s="48"/>
      <c r="P163" s="46"/>
      <c r="Q163" s="46"/>
      <c r="R163" s="46"/>
      <c r="S163" s="46"/>
    </row>
    <row r="164" spans="1:19" x14ac:dyDescent="0.2">
      <c r="K164" s="35"/>
    </row>
    <row r="165" spans="1:19" x14ac:dyDescent="0.2">
      <c r="K165" s="94"/>
    </row>
    <row r="166" spans="1:19" x14ac:dyDescent="0.2">
      <c r="K166" s="35"/>
    </row>
    <row r="167" spans="1:19" x14ac:dyDescent="0.2">
      <c r="K167" s="95"/>
    </row>
    <row r="168" spans="1:19" x14ac:dyDescent="0.2">
      <c r="K168" s="35"/>
    </row>
  </sheetData>
  <mergeCells count="94">
    <mergeCell ref="A126:A127"/>
    <mergeCell ref="B126:B127"/>
    <mergeCell ref="C126:C127"/>
    <mergeCell ref="A122:A123"/>
    <mergeCell ref="B122:B123"/>
    <mergeCell ref="C122:C123"/>
    <mergeCell ref="A124:A125"/>
    <mergeCell ref="B124:B125"/>
    <mergeCell ref="C124:C125"/>
    <mergeCell ref="A114:A115"/>
    <mergeCell ref="B114:B115"/>
    <mergeCell ref="C114:C115"/>
    <mergeCell ref="A116:A117"/>
    <mergeCell ref="B116:B117"/>
    <mergeCell ref="C116:C117"/>
    <mergeCell ref="A118:A119"/>
    <mergeCell ref="B118:B119"/>
    <mergeCell ref="C118:C119"/>
    <mergeCell ref="A120:A121"/>
    <mergeCell ref="B120:B121"/>
    <mergeCell ref="C120:C121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70:A71"/>
    <mergeCell ref="B70:B71"/>
    <mergeCell ref="C70:C71"/>
    <mergeCell ref="A102:A103"/>
    <mergeCell ref="B102:B103"/>
    <mergeCell ref="C102:C103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B50:B51"/>
    <mergeCell ref="C50:C51"/>
    <mergeCell ref="B52:B53"/>
    <mergeCell ref="A66:A67"/>
    <mergeCell ref="B66:B67"/>
    <mergeCell ref="C66:C67"/>
    <mergeCell ref="A60:A61"/>
    <mergeCell ref="B60:B61"/>
    <mergeCell ref="C60:C61"/>
    <mergeCell ref="B56:B57"/>
    <mergeCell ref="C56:C57"/>
    <mergeCell ref="B58:B59"/>
    <mergeCell ref="C58:C59"/>
    <mergeCell ref="A56:A57"/>
    <mergeCell ref="A58:A59"/>
    <mergeCell ref="A2:K2"/>
    <mergeCell ref="B10:B14"/>
    <mergeCell ref="C10:C14"/>
    <mergeCell ref="C52:C53"/>
    <mergeCell ref="B54:B55"/>
    <mergeCell ref="C54:C55"/>
    <mergeCell ref="A46:A47"/>
    <mergeCell ref="B46:B47"/>
    <mergeCell ref="C46:C47"/>
    <mergeCell ref="B48:B49"/>
    <mergeCell ref="C48:C49"/>
    <mergeCell ref="A3:J3"/>
    <mergeCell ref="A48:A49"/>
    <mergeCell ref="A50:A51"/>
    <mergeCell ref="A52:A53"/>
    <mergeCell ref="A54:A55"/>
  </mergeCells>
  <phoneticPr fontId="6" type="noConversion"/>
  <pageMargins left="0.75" right="0.75" top="1" bottom="1" header="0.4921259845" footer="0.4921259845"/>
  <pageSetup paperSize="9" scale="85" fitToHeight="0" orientation="landscape" r:id="rId1"/>
  <headerFooter alignWithMargins="0">
    <oddHeader>&amp;RPríloha č. 3 Rozpočet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3 - podrobný položkový rozpočet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rozpočtu</dc:title>
  <dc:creator>RO OPBK</dc:creator>
  <cp:lastModifiedBy>Alexandra Jurčíková</cp:lastModifiedBy>
  <cp:lastPrinted>2014-04-15T11:25:09Z</cp:lastPrinted>
  <dcterms:created xsi:type="dcterms:W3CDTF">2004-10-03T15:59:34Z</dcterms:created>
  <dcterms:modified xsi:type="dcterms:W3CDTF">2014-04-16T12:03:54Z</dcterms:modified>
</cp:coreProperties>
</file>