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105" windowWidth="14400" windowHeight="12135" firstSheet="4" activeTab="4"/>
  </bookViews>
  <sheets>
    <sheet name="Príloha č. 1" sheetId="4" state="hidden" r:id="rId1"/>
    <sheet name="Príloha č. 2" sheetId="3" state="hidden" r:id="rId2"/>
    <sheet name="Hárok1" sheetId="1" state="hidden" r:id="rId3"/>
    <sheet name="Hárok2" sheetId="2" state="hidden" r:id="rId4"/>
    <sheet name="Upravená Tabuľka č. 1" sheetId="5" r:id="rId5"/>
    <sheet name="Upravená Príloha č. 2" sheetId="6" r:id="rId6"/>
  </sheets>
  <definedNames>
    <definedName name="_xlnm.Print_Area" localSheetId="2">Hárok1!$A$1:$J$32</definedName>
    <definedName name="_xlnm.Print_Area" localSheetId="3">Hárok2!$A$1:$F$7</definedName>
    <definedName name="_xlnm.Print_Area" localSheetId="1">'Príloha č. 2'!$A$1:$D$34</definedName>
    <definedName name="_xlnm.Print_Area" localSheetId="5">'Upravená Príloha č. 2'!$A$1:$D$50</definedName>
    <definedName name="_xlnm.Print_Area" localSheetId="4">'Upravená Tabuľka č. 1'!$A$1:$D$36</definedName>
  </definedNames>
  <calcPr calcId="144525"/>
</workbook>
</file>

<file path=xl/calcChain.xml><?xml version="1.0" encoding="utf-8"?>
<calcChain xmlns="http://schemas.openxmlformats.org/spreadsheetml/2006/main">
  <c r="F46" i="6" l="1"/>
  <c r="C6" i="5"/>
  <c r="C39" i="6"/>
  <c r="C12" i="6" l="1"/>
  <c r="C6" i="6"/>
  <c r="C28" i="6" l="1"/>
  <c r="B17" i="6"/>
  <c r="A17" i="6"/>
  <c r="B39" i="6"/>
  <c r="B6" i="3"/>
  <c r="C6" i="3"/>
  <c r="C8" i="4"/>
  <c r="D7" i="4"/>
  <c r="C7" i="4"/>
  <c r="I30" i="1"/>
  <c r="H30" i="1"/>
  <c r="H15" i="1"/>
  <c r="A6" i="3"/>
  <c r="B5" i="3"/>
  <c r="B11" i="3" s="1"/>
  <c r="B16" i="3" s="1"/>
  <c r="B22" i="3" s="1"/>
  <c r="B28" i="3" s="1"/>
  <c r="D28" i="3"/>
  <c r="D11" i="3"/>
  <c r="D16" i="3" s="1"/>
  <c r="C11" i="3"/>
  <c r="C7" i="3"/>
  <c r="G30" i="1"/>
  <c r="D5" i="2" s="1"/>
  <c r="G15" i="1"/>
  <c r="D4" i="2" s="1"/>
  <c r="B5" i="2"/>
  <c r="B4" i="2"/>
  <c r="A5" i="2"/>
  <c r="A4" i="2"/>
  <c r="G31" i="1"/>
  <c r="F17" i="1"/>
  <c r="F16" i="1"/>
  <c r="F15" i="1"/>
  <c r="G13" i="1"/>
  <c r="C4" i="2"/>
  <c r="G28" i="1"/>
  <c r="C5" i="2"/>
  <c r="E5" i="2" s="1"/>
  <c r="F5" i="2" s="1"/>
  <c r="G29" i="1"/>
  <c r="G22" i="1"/>
  <c r="C12" i="3"/>
  <c r="C28" i="3"/>
  <c r="C23" i="3"/>
  <c r="C29" i="3"/>
  <c r="C18" i="6"/>
  <c r="C23" i="6"/>
  <c r="C16" i="3"/>
  <c r="C17" i="3"/>
  <c r="C36" i="3"/>
  <c r="C37" i="3" s="1"/>
  <c r="C6" i="4"/>
  <c r="C9" i="4" s="1"/>
  <c r="C6" i="2"/>
  <c r="C12" i="5" l="1"/>
  <c r="C43" i="6" s="1"/>
  <c r="D6" i="2"/>
  <c r="E4" i="2"/>
  <c r="F4" i="2" s="1"/>
  <c r="E6" i="2" l="1"/>
  <c r="C33" i="3"/>
  <c r="C32" i="3" s="1"/>
  <c r="C40" i="6" l="1"/>
  <c r="C35" i="6"/>
  <c r="C44" i="6" s="1"/>
  <c r="C45" i="6" s="1"/>
  <c r="C52" i="6"/>
</calcChain>
</file>

<file path=xl/sharedStrings.xml><?xml version="1.0" encoding="utf-8"?>
<sst xmlns="http://schemas.openxmlformats.org/spreadsheetml/2006/main" count="278" uniqueCount="122">
  <si>
    <t>Zmluva o poskytnutí NFP č.:</t>
  </si>
  <si>
    <t>Oprávnené výdavky na mzdy:</t>
  </si>
  <si>
    <t>Oprávnené výdavky na PHM:</t>
  </si>
  <si>
    <t>Oprávnené výdavky na školenia:</t>
  </si>
  <si>
    <t>Celkové oprávnené výdavky uvedené v zmluve (OV):</t>
  </si>
  <si>
    <t>2008 a 2009</t>
  </si>
  <si>
    <t>Technická pomoc SO/RO - prehľad ku 22.12.2010</t>
  </si>
  <si>
    <t>Vypracoval:</t>
  </si>
  <si>
    <t>Dávid Štálnik, Milan Michalička</t>
  </si>
  <si>
    <t>Nenávratný finančný príspevok (NFP) uvedený v zmluve:</t>
  </si>
  <si>
    <t>Z2233012000501</t>
  </si>
  <si>
    <t>Poskytovateľ:</t>
  </si>
  <si>
    <t>MVaRR SR</t>
  </si>
  <si>
    <t>Z2233012001401</t>
  </si>
  <si>
    <t>intenzita pomoci z oprávnených výdavkov:</t>
  </si>
  <si>
    <t>Oprávnené obdobie stanovené v zmluve:</t>
  </si>
  <si>
    <t>1.7.2008 - 31.12.2009</t>
  </si>
  <si>
    <t>1.1.2010 - 31.12.2010</t>
  </si>
  <si>
    <t>Suma vyčerpaných OV:</t>
  </si>
  <si>
    <t>Suma vyčerpaného NFP</t>
  </si>
  <si>
    <t>Zostatok:</t>
  </si>
  <si>
    <t>Rok</t>
  </si>
  <si>
    <t>nevyčerpané OV (%)</t>
  </si>
  <si>
    <t>Zmluva o poskytnutí NFP</t>
  </si>
  <si>
    <t>zostatok OV (nevyčerpané)</t>
  </si>
  <si>
    <t>vyčerpané k 14.2.2011</t>
  </si>
  <si>
    <t>Zazmluvnená suma OV</t>
  </si>
  <si>
    <t>Finančné krytie výkonu delegovaných kompetencií RO na SO/RO na implementáciu OPBK na obdobie roku 2011 z technickej pomoci OPBK</t>
  </si>
  <si>
    <t>Názov aktivity</t>
  </si>
  <si>
    <t>Opis</t>
  </si>
  <si>
    <t>Maximálne náklady na obdobie roka 2011 v EUR</t>
  </si>
  <si>
    <t>Vysvetlivky</t>
  </si>
  <si>
    <t>Mzdy a odmeny</t>
  </si>
  <si>
    <t>-</t>
  </si>
  <si>
    <t>Spolu:</t>
  </si>
  <si>
    <t>Finančné krytie výkonu delegovaných kompetencií RO na SO/RO na implementáciu OPBK na obdobie roku 2012 z technickej pomoci OPBK</t>
  </si>
  <si>
    <t>Maximálne náklady na obdobie roka 2012 v EUR</t>
  </si>
  <si>
    <t>Finančné krytie výkonu delegovaných kompetencií RO na SO/RO na implementáciu OPBK na obdobie roku 2013 z technickej pomoci OPBK</t>
  </si>
  <si>
    <t>Maximálne náklady na obdobie roka 2013 v EUR</t>
  </si>
  <si>
    <t>Finančné krytie výkonu delegovaných kompetencií RO na SO/RO na implementáciu OPBK na obdobie roku 2014 z technickej pomoci OPBK</t>
  </si>
  <si>
    <t>Maximálne náklady na obdobie roka 2014 v EUR</t>
  </si>
  <si>
    <t>Finančné krytie výkonu delegovaných kompetencií RO na SO/RO na implementáciu OPBK na obdobie roku 2015 z technickej pomoci OPBK</t>
  </si>
  <si>
    <t>Maximálne náklady na obdobie roka 2015 v EUR</t>
  </si>
  <si>
    <t>Celková alokácia zdrojov na technickú pomoc OPBK - PO3 (OV):</t>
  </si>
  <si>
    <t>Stav čerpania do roku 2010 (OV):</t>
  </si>
  <si>
    <t>Zostatok na roky 2011-2015 (OV):</t>
  </si>
  <si>
    <t>NFP predstavuje 95% z uvedenej sumy</t>
  </si>
  <si>
    <t>kontrola:</t>
  </si>
  <si>
    <t>refundácia miezd 5 zamestnancov, NFP predstavuje 95% z uvedenej sumy</t>
  </si>
  <si>
    <t>refundácia miezd 2 zamestnancov, NFP predstavuje 95% z uvedenej sumy</t>
  </si>
  <si>
    <t>Príloha č. 2</t>
  </si>
  <si>
    <t>Rámcové rozdelenie finančných prostriedkov technickej pomoci OPBK na výkon delegovaných kompetencií RO na SO/RO</t>
  </si>
  <si>
    <t>mzdy, odmeny, vrátane dovoleniek a PN, zákonné poistné do sociálnej a zdravotnej poisťovne</t>
  </si>
  <si>
    <t>Maximálne náklady na obdobie rokov 2008 - 2015</t>
  </si>
  <si>
    <t>Dopravné náklady</t>
  </si>
  <si>
    <t>pohonné hmoty, údržba, servis osobného automobilu určeného na výkon kontroly na mieste</t>
  </si>
  <si>
    <t>Tabuľka č. 1</t>
  </si>
  <si>
    <t>Tabuľka č. 3</t>
  </si>
  <si>
    <t>Štruktúra žiadostí o poskytnutie NFP z technickej pomoci OPBK</t>
  </si>
  <si>
    <t>Súhrnné maximálne náklady za roky 2008 - 2015:</t>
  </si>
  <si>
    <t>Počet zamestnancov:</t>
  </si>
  <si>
    <t>Maximálny limit počtu zamestnancov SO/RO, ktorých náklady je možné refundovať z technickej pomoci OPBK. Mzdy, odmeny, zákonné poistné do sociálnej a zdravotnej poisťovne je možné refundovať maximálne pre počet zamestnancov SO/RO stanovený v aktuálne platnej prílohe č. 2 Zmluvy o financovaní výkonu činností SO/RO pre OPBK.</t>
  </si>
  <si>
    <t>Príloha č. 1</t>
  </si>
  <si>
    <t>Komplexné žiadosti o NFP vypracované RO pre OPBK</t>
  </si>
  <si>
    <t>Žiadosti o NFP vypracované SO/RO pre OPBK</t>
  </si>
  <si>
    <t>Mzdy a odmeny SO/RO</t>
  </si>
  <si>
    <t>Údržba a prevádzka osobného automobilu</t>
  </si>
  <si>
    <t>Mzdy a odmeny RO</t>
  </si>
  <si>
    <t>Cestovné náklady RO</t>
  </si>
  <si>
    <t>Vzdelávacie aktivity RO a SO/RO</t>
  </si>
  <si>
    <t>Kancelárske vybavenie RO a SO/RO</t>
  </si>
  <si>
    <t>IT a technické vybavenie RO a SO/RO</t>
  </si>
  <si>
    <t>Dopravné prostriedky RO a SO/RO</t>
  </si>
  <si>
    <t>Informovanie a publicita OPBK</t>
  </si>
  <si>
    <t>Monitorovanie, kontrola a audit OPBK</t>
  </si>
  <si>
    <t>Hodnotenie, štúdie a analýzy OPBK</t>
  </si>
  <si>
    <t>refundácia miezd zamestnancov SO/RO v počte stanovenom v aktuálnej prílohe č. 2, NFP predstavuje 95% z uvedenej sumy</t>
  </si>
  <si>
    <t>Technické a kancelárske vybavenie</t>
  </si>
  <si>
    <t>Technické a kancelárske vybavenie SO/RO</t>
  </si>
  <si>
    <t>nákup technického a kancelárskeho vybavenia (multifunkčná farebná laserová tlačiareň, archívne skrine)</t>
  </si>
  <si>
    <t>nákup technického a kancelárskeho vybavenia (stoly, stoličky, kontajnery, archívne skrine, PC zostavy, notebooky, periférne zariadenia, kopírovacie stroje, prezentačná technika)</t>
  </si>
  <si>
    <t>mzdy, odmeny, zákonné poistné do sociálnej a zdravotnej poisťovne</t>
  </si>
  <si>
    <t>Dopravné prostriedky</t>
  </si>
  <si>
    <t>obstaranie motorového vozidla</t>
  </si>
  <si>
    <t>Tabuľka č. 2</t>
  </si>
  <si>
    <t xml:space="preserve">Finančné náklady na zabezpečenie dodatočných nákladov SO/RO Bratislavský samosprávny kraj </t>
  </si>
  <si>
    <t>Náklady na SO/RO za obdobie rokov 2008 až 2015 (2. časť)</t>
  </si>
  <si>
    <t>Subjekt, ktorý hradí náklady</t>
  </si>
  <si>
    <t>mzdy, odmeny, zákonné poistné do sociálnej a zdravotnej poisťovne zvyšných zamestnancov SO/RO</t>
  </si>
  <si>
    <t>VÚC BSK</t>
  </si>
  <si>
    <t>hradené Bratislavským samosprávnym krajom</t>
  </si>
  <si>
    <t>Cestovné náhrady</t>
  </si>
  <si>
    <t>dopravné náklady, stravné náklady, ubytovanie zamestnancov SO/RO</t>
  </si>
  <si>
    <t>pohonné hmoty, servis a údržba nad stanovený limit z predchádzajúcej tabuľky</t>
  </si>
  <si>
    <t>Telekomunikačné služby</t>
  </si>
  <si>
    <t xml:space="preserve">náklady spojené s poskytnutými službami </t>
  </si>
  <si>
    <t xml:space="preserve">vybavenie IT technikou a kancelárskym nábytkom nad stanovený limit z uvedenej tabuľky </t>
  </si>
  <si>
    <t xml:space="preserve">Kancelárske vybavenie RO a SO/RO vyplývajúce z projektov RO schválených do 31.12.2010 </t>
  </si>
  <si>
    <t>IT a technické vybavenie RO a SO/RO vyplývajúce z projektov RO schválených do 31.12.2010</t>
  </si>
  <si>
    <t>Dopravné prostriedky RO a SO/RO vyplývajúce z projektov RO schválených do 31.12.2010</t>
  </si>
  <si>
    <t>refundácia miezd zodpovedajúceho počtu zamestnancov SO/RO podľa projektu technickej pomoci SO/RO, NFP predstavuje 95% z uvedenej sumy</t>
  </si>
  <si>
    <t>Celková alokácia zdrojov na technickú pomoc OPBK - PO3 (COV):</t>
  </si>
  <si>
    <t>1 osobný automobil, poskytnuté jednorázovo riadiacim orgánom na základe zmluvy o výpožičke č. 1</t>
  </si>
  <si>
    <t xml:space="preserve">Technické a kancelárske vybavenie </t>
  </si>
  <si>
    <t>SO/RO pre OPBK používa na základe Zmluvy o výpožičke č. 1 osobný automobil KIA cee´d v hodnote 14 742,61 EUR obstaraný RO z TP OPBK.</t>
  </si>
  <si>
    <t>V priebehu roka 2011 bude SO/RO pre OPBK zapožičaná ďalšia kancelárska technika v hodnote 8 946 EUR obstaraná RO z TP OPBK.</t>
  </si>
  <si>
    <t>SO/RO pre OPBK používa na základe Zmluvy o výpožičke č. 3 výpočtovú a kancelársku techniku v hodnote 8 539,41 EUR obstaranú RO z TP OPBK.</t>
  </si>
  <si>
    <t>Finančné krytie výkonu delegovaných kompetencií RO na SO/RO na implementáciu OPBK na obdobie roku 2008 - 2009 z technickej pomoci OPBK</t>
  </si>
  <si>
    <t>Finančné krytie výkonu delegovaných kompetencií RO na SO/RO na implementáciu OPBK na obdobie roku 2010 z technickej pomoci OPBK</t>
  </si>
  <si>
    <t>Výška čerpania technickej pomoci OPBK zo strany SO/RO do roku 2013 (COV):</t>
  </si>
  <si>
    <t>Celková alokácia zdrojov na technickú pomoc OPBK poskytovanú pre SO/RO  - PO3 (COV):</t>
  </si>
  <si>
    <t>Zostatok technickej pomoci OPBK určenej pre SO/RO na roky 2014-2015 (COV):</t>
  </si>
  <si>
    <t>Deklarované náklady v EUR</t>
  </si>
  <si>
    <t>refundácia odmien zamestnancov mimo pracovného pomeru, ktorí vykonávajú činnosti v súvislosti s prípravou tematicky príbuzného OP pre programové obdobie 2014 – 2020; NFP predstavuje 95% z uvedenej sumy;</t>
  </si>
  <si>
    <t>NFP predstavuje 95% z uvedenej sumy;</t>
  </si>
  <si>
    <t>technické a kancelárske vybavenie poskytnuté jednorázovo riadiacim orgánom na základe zmluvy o výpožičke č. 3 a pripravovanej zmluve o výpožičke č.4 celkovo v hodnote 17 485,41 EUR a technické a kancelárske vybavenie hradené SO/ROm  v hodnote 6 500 EUR. NFP pre SO/RO predstavuje 95% z uvedenej sumy;</t>
  </si>
  <si>
    <t>Služby - odmeny zamestnancov mimopracovného pomeru</t>
  </si>
  <si>
    <t xml:space="preserve">refundácia zákonných poistných odvodov zamestnancov mimo pracovného pomeru, ktorí vykonávajú činnosti v súvislosti s prípravou tematicky príbuzného OP pre programové obdobie 2014 – 2020; 
NFP predstavuje 95% z uvedenej sumy; </t>
  </si>
  <si>
    <t>zákonné poistné do sociálnej a zdravotnej poisťovne</t>
  </si>
  <si>
    <t>refundácia miezd zodpovedajúceho počtu zamestnancov SO/RO podľa projektu technickej pomoci SO/RO, vr. zamestnancov, ktorí vykonávajú činnosti v súvislosti s prípravou tematicky príbuzného OP pre programové obdobie 2014 – 2020. NFP predstavuje 95% z uvedenej sumy</t>
  </si>
  <si>
    <t>refundácia miezd zamestnancov SO/RO v počte stanovenom v aktuálnom projekte technickej pomoci SO/RO.  NFP predstavuje 95% z uvedenej sumy;</t>
  </si>
  <si>
    <t>Maximálny limit počtu zamestnancov SO/RO vykonávajúcich činnosti v súvislosti s OPBK, ktorých náklady je možné refundovať z technickej pomoci OPBK. Mzdy, odmeny, zákonné poistné do sociálnej a zdravotnej poisťovne je možné refundovať maximálne pre počet zamestnancov SO/RO stanovený v aktuálne platnej prílohe č. 2 Zmluvy o financovaní výkonu činností SO/RO pre OPBK.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</si>
</sst>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2]\ #,##0.00"/>
    <numFmt numFmtId="165" formatCode="0.0%"/>
    <numFmt numFmtId="166" formatCode="#,##0.00\ [$€-1]"/>
    <numFmt numFmtId="167" formatCode="#,##0.00\ [$EUR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Trebuchet MS"/>
      <family val="2"/>
      <charset val="238"/>
    </font>
    <font>
      <b/>
      <sz val="14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rgb="FFC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4" fontId="4" fillId="2" borderId="0" xfId="0" applyNumberFormat="1" applyFont="1" applyFill="1" applyAlignment="1"/>
    <xf numFmtId="4" fontId="0" fillId="2" borderId="0" xfId="0" applyNumberFormat="1" applyFill="1"/>
    <xf numFmtId="0" fontId="0" fillId="3" borderId="1" xfId="0" applyFill="1" applyBorder="1"/>
    <xf numFmtId="0" fontId="4" fillId="3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4" borderId="1" xfId="0" applyFill="1" applyBorder="1"/>
    <xf numFmtId="0" fontId="5" fillId="2" borderId="0" xfId="0" applyFont="1" applyFill="1"/>
    <xf numFmtId="0" fontId="6" fillId="2" borderId="0" xfId="0" applyFont="1" applyFill="1"/>
    <xf numFmtId="0" fontId="4" fillId="3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0" fontId="0" fillId="2" borderId="5" xfId="0" applyFill="1" applyBorder="1"/>
    <xf numFmtId="0" fontId="4" fillId="2" borderId="5" xfId="0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9" fontId="0" fillId="2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164" fontId="0" fillId="4" borderId="2" xfId="0" applyNumberFormat="1" applyFill="1" applyBorder="1" applyAlignment="1">
      <alignment horizontal="center"/>
    </xf>
    <xf numFmtId="0" fontId="0" fillId="4" borderId="6" xfId="0" applyFill="1" applyBorder="1"/>
    <xf numFmtId="0" fontId="4" fillId="4" borderId="6" xfId="0" applyFont="1" applyFill="1" applyBorder="1" applyAlignment="1">
      <alignment horizontal="right"/>
    </xf>
    <xf numFmtId="164" fontId="0" fillId="4" borderId="7" xfId="0" applyNumberForma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0" fillId="4" borderId="5" xfId="0" applyFill="1" applyBorder="1"/>
    <xf numFmtId="0" fontId="4" fillId="4" borderId="5" xfId="0" applyFont="1" applyFill="1" applyBorder="1" applyAlignment="1">
      <alignment horizontal="right"/>
    </xf>
    <xf numFmtId="164" fontId="4" fillId="4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165" fontId="8" fillId="0" borderId="0" xfId="1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0" fillId="2" borderId="8" xfId="0" applyFont="1" applyFill="1" applyBorder="1"/>
    <xf numFmtId="167" fontId="10" fillId="2" borderId="8" xfId="0" applyNumberFormat="1" applyFont="1" applyFill="1" applyBorder="1"/>
    <xf numFmtId="4" fontId="10" fillId="2" borderId="8" xfId="0" applyNumberFormat="1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1" fillId="2" borderId="0" xfId="0" applyFont="1" applyFill="1" applyAlignment="1">
      <alignment horizontal="right"/>
    </xf>
    <xf numFmtId="167" fontId="11" fillId="2" borderId="0" xfId="0" applyNumberFormat="1" applyFont="1" applyFill="1"/>
    <xf numFmtId="4" fontId="11" fillId="2" borderId="0" xfId="0" applyNumberFormat="1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164" fontId="1" fillId="4" borderId="8" xfId="0" applyNumberFormat="1" applyFont="1" applyFill="1" applyBorder="1"/>
    <xf numFmtId="0" fontId="10" fillId="2" borderId="0" xfId="0" applyFont="1" applyFill="1" applyBorder="1"/>
    <xf numFmtId="0" fontId="2" fillId="5" borderId="1" xfId="0" applyFont="1" applyFill="1" applyBorder="1"/>
    <xf numFmtId="4" fontId="1" fillId="4" borderId="8" xfId="1" applyNumberFormat="1" applyFont="1" applyFill="1" applyBorder="1"/>
    <xf numFmtId="167" fontId="0" fillId="2" borderId="0" xfId="0" applyNumberFormat="1" applyFill="1"/>
    <xf numFmtId="4" fontId="0" fillId="2" borderId="0" xfId="0" applyNumberFormat="1" applyFill="1" applyBorder="1" applyAlignment="1">
      <alignment horizontal="center"/>
    </xf>
    <xf numFmtId="4" fontId="0" fillId="0" borderId="0" xfId="0" applyNumberFormat="1"/>
    <xf numFmtId="4" fontId="7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4" fontId="0" fillId="2" borderId="0" xfId="0" applyNumberFormat="1" applyFill="1" applyBorder="1"/>
    <xf numFmtId="0" fontId="10" fillId="2" borderId="0" xfId="0" applyFont="1" applyFill="1" applyBorder="1" applyAlignment="1">
      <alignment wrapText="1"/>
    </xf>
    <xf numFmtId="167" fontId="10" fillId="2" borderId="0" xfId="0" applyNumberFormat="1" applyFont="1" applyFill="1" applyBorder="1"/>
    <xf numFmtId="4" fontId="10" fillId="2" borderId="0" xfId="0" applyNumberFormat="1" applyFont="1" applyFill="1" applyBorder="1" applyAlignment="1">
      <alignment wrapText="1"/>
    </xf>
    <xf numFmtId="167" fontId="11" fillId="2" borderId="8" xfId="0" applyNumberFormat="1" applyFont="1" applyFill="1" applyBorder="1"/>
    <xf numFmtId="0" fontId="11" fillId="2" borderId="2" xfId="0" applyFont="1" applyFill="1" applyBorder="1" applyAlignment="1">
      <alignment horizontal="right"/>
    </xf>
    <xf numFmtId="0" fontId="11" fillId="5" borderId="8" xfId="0" applyFont="1" applyFill="1" applyBorder="1"/>
    <xf numFmtId="0" fontId="11" fillId="5" borderId="8" xfId="0" applyFont="1" applyFill="1" applyBorder="1" applyAlignment="1">
      <alignment wrapText="1"/>
    </xf>
    <xf numFmtId="0" fontId="11" fillId="2" borderId="8" xfId="0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1" fillId="2" borderId="0" xfId="0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/>
    <xf numFmtId="0" fontId="16" fillId="2" borderId="0" xfId="0" applyFont="1" applyFill="1"/>
    <xf numFmtId="0" fontId="16" fillId="0" borderId="0" xfId="0" applyFont="1"/>
    <xf numFmtId="167" fontId="16" fillId="2" borderId="0" xfId="0" applyNumberFormat="1" applyFont="1" applyFill="1"/>
    <xf numFmtId="164" fontId="10" fillId="2" borderId="0" xfId="0" applyNumberFormat="1" applyFont="1" applyFill="1" applyBorder="1"/>
    <xf numFmtId="0" fontId="2" fillId="0" borderId="18" xfId="0" applyFont="1" applyFill="1" applyBorder="1" applyAlignment="1">
      <alignment wrapText="1"/>
    </xf>
    <xf numFmtId="3" fontId="2" fillId="0" borderId="18" xfId="0" applyNumberFormat="1" applyFont="1" applyFill="1" applyBorder="1" applyAlignment="1">
      <alignment horizontal="left"/>
    </xf>
    <xf numFmtId="0" fontId="2" fillId="0" borderId="18" xfId="0" applyFont="1" applyFill="1" applyBorder="1"/>
    <xf numFmtId="0" fontId="11" fillId="5" borderId="18" xfId="0" applyFont="1" applyFill="1" applyBorder="1"/>
    <xf numFmtId="0" fontId="11" fillId="5" borderId="18" xfId="0" applyFont="1" applyFill="1" applyBorder="1" applyAlignment="1">
      <alignment wrapText="1"/>
    </xf>
    <xf numFmtId="0" fontId="10" fillId="0" borderId="18" xfId="0" applyFont="1" applyFill="1" applyBorder="1" applyAlignment="1">
      <alignment wrapText="1"/>
    </xf>
    <xf numFmtId="4" fontId="10" fillId="0" borderId="18" xfId="0" applyNumberFormat="1" applyFont="1" applyFill="1" applyBorder="1" applyAlignment="1">
      <alignment wrapText="1"/>
    </xf>
    <xf numFmtId="0" fontId="10" fillId="2" borderId="18" xfId="0" applyFont="1" applyFill="1" applyBorder="1"/>
    <xf numFmtId="0" fontId="10" fillId="2" borderId="18" xfId="0" applyFont="1" applyFill="1" applyBorder="1" applyAlignment="1">
      <alignment wrapText="1"/>
    </xf>
    <xf numFmtId="0" fontId="10" fillId="0" borderId="18" xfId="0" applyFont="1" applyFill="1" applyBorder="1" applyAlignment="1"/>
    <xf numFmtId="0" fontId="10" fillId="0" borderId="23" xfId="0" applyFont="1" applyFill="1" applyBorder="1" applyAlignment="1">
      <alignment horizontal="left" wrapText="1"/>
    </xf>
    <xf numFmtId="167" fontId="2" fillId="6" borderId="18" xfId="0" applyNumberFormat="1" applyFont="1" applyFill="1" applyBorder="1"/>
    <xf numFmtId="167" fontId="10" fillId="6" borderId="18" xfId="0" applyNumberFormat="1" applyFont="1" applyFill="1" applyBorder="1"/>
    <xf numFmtId="0" fontId="16" fillId="0" borderId="0" xfId="0" applyFont="1" applyFill="1" applyBorder="1"/>
    <xf numFmtId="0" fontId="18" fillId="7" borderId="10" xfId="0" applyFont="1" applyFill="1" applyBorder="1"/>
    <xf numFmtId="0" fontId="18" fillId="7" borderId="11" xfId="0" applyFont="1" applyFill="1" applyBorder="1"/>
    <xf numFmtId="0" fontId="18" fillId="7" borderId="12" xfId="0" applyFont="1" applyFill="1" applyBorder="1"/>
    <xf numFmtId="0" fontId="18" fillId="7" borderId="13" xfId="0" applyFont="1" applyFill="1" applyBorder="1"/>
    <xf numFmtId="0" fontId="18" fillId="7" borderId="1" xfId="0" applyFont="1" applyFill="1" applyBorder="1"/>
    <xf numFmtId="0" fontId="18" fillId="7" borderId="14" xfId="0" applyFont="1" applyFill="1" applyBorder="1"/>
    <xf numFmtId="0" fontId="18" fillId="7" borderId="15" xfId="0" applyFont="1" applyFill="1" applyBorder="1"/>
    <xf numFmtId="0" fontId="18" fillId="7" borderId="16" xfId="0" applyFont="1" applyFill="1" applyBorder="1"/>
    <xf numFmtId="0" fontId="18" fillId="7" borderId="17" xfId="0" applyFont="1" applyFill="1" applyBorder="1"/>
    <xf numFmtId="167" fontId="10" fillId="8" borderId="18" xfId="0" applyNumberFormat="1" applyFont="1" applyFill="1" applyBorder="1"/>
    <xf numFmtId="167" fontId="10" fillId="0" borderId="18" xfId="0" applyNumberFormat="1" applyFont="1" applyFill="1" applyBorder="1" applyAlignment="1"/>
    <xf numFmtId="167" fontId="11" fillId="0" borderId="18" xfId="0" applyNumberFormat="1" applyFont="1" applyFill="1" applyBorder="1" applyAlignment="1"/>
    <xf numFmtId="167" fontId="2" fillId="6" borderId="18" xfId="0" applyNumberFormat="1" applyFont="1" applyFill="1" applyBorder="1" applyAlignment="1"/>
    <xf numFmtId="167" fontId="10" fillId="6" borderId="18" xfId="0" applyNumberFormat="1" applyFont="1" applyFill="1" applyBorder="1" applyAlignment="1"/>
    <xf numFmtId="0" fontId="11" fillId="0" borderId="18" xfId="0" applyFont="1" applyFill="1" applyBorder="1" applyAlignment="1">
      <alignment horizontal="left" vertical="center"/>
    </xf>
    <xf numFmtId="167" fontId="10" fillId="2" borderId="2" xfId="0" applyNumberFormat="1" applyFont="1" applyFill="1" applyBorder="1" applyAlignment="1">
      <alignment horizontal="left"/>
    </xf>
    <xf numFmtId="167" fontId="10" fillId="2" borderId="19" xfId="0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0" fontId="11" fillId="2" borderId="19" xfId="0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left" wrapText="1"/>
    </xf>
    <xf numFmtId="4" fontId="10" fillId="2" borderId="19" xfId="0" applyNumberFormat="1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wrapText="1"/>
    </xf>
    <xf numFmtId="0" fontId="15" fillId="5" borderId="22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right"/>
    </xf>
    <xf numFmtId="4" fontId="10" fillId="0" borderId="18" xfId="0" applyNumberFormat="1" applyFont="1" applyFill="1" applyBorder="1" applyAlignment="1">
      <alignment horizontal="left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left"/>
    </xf>
    <xf numFmtId="167" fontId="10" fillId="2" borderId="18" xfId="0" applyNumberFormat="1" applyFont="1" applyFill="1" applyBorder="1" applyAlignment="1">
      <alignment horizontal="left"/>
    </xf>
    <xf numFmtId="167" fontId="10" fillId="0" borderId="18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</cellXfs>
  <cellStyles count="2">
    <cellStyle name="Normálna" xfId="0" builtinId="0"/>
    <cellStyle name="Percentá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numFmt numFmtId="165" formatCode="0.0%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numFmt numFmtId="166" formatCode="#,##0.00\ [$€-1]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numFmt numFmtId="166" formatCode="#,##0.00\ [$€-1]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numFmt numFmtId="166" formatCode="#,##0.00\ [$€-1]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rebuchet MS"/>
        <scheme val="none"/>
      </font>
      <alignment horizontal="right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3:F6" totalsRowShown="0" headerRowDxfId="7" dataDxfId="6">
  <tableColumns count="6">
    <tableColumn id="1" name="Rok" dataDxfId="5"/>
    <tableColumn id="2" name="Zmluva o poskytnutí NFP" dataDxfId="4"/>
    <tableColumn id="3" name="Zazmluvnená suma OV" dataDxfId="3"/>
    <tableColumn id="4" name="vyčerpané k 14.2.2011" dataDxfId="2"/>
    <tableColumn id="5" name="zostatok OV (nevyčerpané)" dataDxfId="1">
      <calculatedColumnFormula>C4-D4</calculatedColumnFormula>
    </tableColumn>
    <tableColumn id="6" name="nevyčerpané OV (%)" dataDxfId="0" dataCellStyle="Percentá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dtiene sivej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130" zoomScaleNormal="115" zoomScaleSheetLayoutView="130" workbookViewId="0">
      <selection activeCell="C6" sqref="C6"/>
    </sheetView>
  </sheetViews>
  <sheetFormatPr defaultRowHeight="15" x14ac:dyDescent="0.25"/>
  <cols>
    <col min="1" max="1" width="18" style="1" customWidth="1"/>
    <col min="2" max="2" width="38.42578125" style="1" customWidth="1"/>
    <col min="3" max="3" width="22.28515625" style="1" customWidth="1"/>
    <col min="4" max="4" width="50.42578125" style="1" customWidth="1"/>
    <col min="5" max="16384" width="9.140625" style="1"/>
  </cols>
  <sheetData>
    <row r="1" spans="1:4" ht="18" x14ac:dyDescent="0.25">
      <c r="A1" s="41" t="s">
        <v>62</v>
      </c>
      <c r="B1" s="42"/>
      <c r="C1" s="42"/>
      <c r="D1" s="42"/>
    </row>
    <row r="2" spans="1:4" ht="18" x14ac:dyDescent="0.25">
      <c r="A2" s="41"/>
      <c r="B2" s="42"/>
      <c r="C2" s="42"/>
      <c r="D2" s="42"/>
    </row>
    <row r="3" spans="1:4" x14ac:dyDescent="0.25">
      <c r="A3" s="43" t="s">
        <v>56</v>
      </c>
      <c r="B3" s="42"/>
      <c r="C3" s="42"/>
      <c r="D3" s="42"/>
    </row>
    <row r="4" spans="1:4" x14ac:dyDescent="0.25">
      <c r="A4" s="112" t="s">
        <v>51</v>
      </c>
      <c r="B4" s="112"/>
      <c r="C4" s="112"/>
      <c r="D4" s="112"/>
    </row>
    <row r="5" spans="1:4" ht="26.25" x14ac:dyDescent="0.25">
      <c r="A5" s="68" t="s">
        <v>28</v>
      </c>
      <c r="B5" s="68" t="s">
        <v>29</v>
      </c>
      <c r="C5" s="69" t="s">
        <v>53</v>
      </c>
      <c r="D5" s="69" t="s">
        <v>31</v>
      </c>
    </row>
    <row r="6" spans="1:4" ht="26.25" x14ac:dyDescent="0.25">
      <c r="A6" s="44" t="s">
        <v>32</v>
      </c>
      <c r="B6" s="47" t="s">
        <v>52</v>
      </c>
      <c r="C6" s="45">
        <f>'Príloha č. 2'!C5+'Príloha č. 2'!C11+'Príloha č. 2'!C16+'Príloha č. 2'!C22+'Príloha č. 2'!C28+Hárok1!H15+Hárok1!H30</f>
        <v>493613.33</v>
      </c>
      <c r="D6" s="46" t="s">
        <v>76</v>
      </c>
    </row>
    <row r="7" spans="1:4" ht="26.25" x14ac:dyDescent="0.25">
      <c r="A7" s="44" t="s">
        <v>54</v>
      </c>
      <c r="B7" s="47" t="s">
        <v>55</v>
      </c>
      <c r="C7" s="45">
        <f>+Hárok1!I15+Hárok1!I30</f>
        <v>660.80000000000007</v>
      </c>
      <c r="D7" s="46" t="str">
        <f>D8</f>
        <v>NFP predstavuje 95% z uvedenej sumy</v>
      </c>
    </row>
    <row r="8" spans="1:4" ht="39" x14ac:dyDescent="0.25">
      <c r="A8" s="47" t="s">
        <v>77</v>
      </c>
      <c r="B8" s="47" t="s">
        <v>79</v>
      </c>
      <c r="C8" s="45">
        <f>+'Príloha č. 2'!C6</f>
        <v>6500</v>
      </c>
      <c r="D8" s="46" t="s">
        <v>46</v>
      </c>
    </row>
    <row r="9" spans="1:4" x14ac:dyDescent="0.25">
      <c r="A9" s="117" t="s">
        <v>59</v>
      </c>
      <c r="B9" s="118"/>
      <c r="C9" s="66">
        <f>SUM(C6:C8)</f>
        <v>500774.13</v>
      </c>
      <c r="D9" s="46"/>
    </row>
    <row r="10" spans="1:4" ht="57" customHeight="1" x14ac:dyDescent="0.25">
      <c r="A10" s="67" t="s">
        <v>60</v>
      </c>
      <c r="B10" s="70">
        <v>10</v>
      </c>
      <c r="C10" s="119" t="s">
        <v>61</v>
      </c>
      <c r="D10" s="120"/>
    </row>
    <row r="11" spans="1:4" x14ac:dyDescent="0.25">
      <c r="A11" s="54"/>
      <c r="B11" s="63"/>
      <c r="C11" s="64"/>
      <c r="D11" s="65"/>
    </row>
    <row r="12" spans="1:4" x14ac:dyDescent="0.25">
      <c r="A12" s="43" t="s">
        <v>57</v>
      </c>
      <c r="B12" s="42"/>
      <c r="C12" s="42"/>
      <c r="D12" s="42"/>
    </row>
    <row r="13" spans="1:4" x14ac:dyDescent="0.25">
      <c r="A13" s="112" t="s">
        <v>58</v>
      </c>
      <c r="B13" s="112"/>
      <c r="C13" s="112"/>
      <c r="D13" s="112"/>
    </row>
    <row r="14" spans="1:4" x14ac:dyDescent="0.25">
      <c r="A14" s="113" t="s">
        <v>64</v>
      </c>
      <c r="B14" s="114"/>
      <c r="C14" s="121" t="s">
        <v>63</v>
      </c>
      <c r="D14" s="122"/>
    </row>
    <row r="15" spans="1:4" x14ac:dyDescent="0.25">
      <c r="A15" s="115" t="s">
        <v>65</v>
      </c>
      <c r="B15" s="116"/>
      <c r="C15" s="110" t="s">
        <v>67</v>
      </c>
      <c r="D15" s="111"/>
    </row>
    <row r="16" spans="1:4" x14ac:dyDescent="0.25">
      <c r="A16" s="115" t="s">
        <v>66</v>
      </c>
      <c r="B16" s="116"/>
      <c r="C16" s="110" t="s">
        <v>68</v>
      </c>
      <c r="D16" s="111"/>
    </row>
    <row r="17" spans="1:4" x14ac:dyDescent="0.25">
      <c r="A17" s="115" t="s">
        <v>78</v>
      </c>
      <c r="B17" s="116"/>
      <c r="C17" s="110" t="s">
        <v>69</v>
      </c>
      <c r="D17" s="111"/>
    </row>
    <row r="18" spans="1:4" x14ac:dyDescent="0.25">
      <c r="A18" s="110"/>
      <c r="B18" s="111"/>
      <c r="C18" s="110" t="s">
        <v>70</v>
      </c>
      <c r="D18" s="111"/>
    </row>
    <row r="19" spans="1:4" x14ac:dyDescent="0.25">
      <c r="A19" s="110"/>
      <c r="B19" s="111"/>
      <c r="C19" s="110" t="s">
        <v>71</v>
      </c>
      <c r="D19" s="111"/>
    </row>
    <row r="20" spans="1:4" x14ac:dyDescent="0.25">
      <c r="A20" s="110"/>
      <c r="B20" s="111"/>
      <c r="C20" s="110" t="s">
        <v>72</v>
      </c>
      <c r="D20" s="111"/>
    </row>
    <row r="21" spans="1:4" x14ac:dyDescent="0.25">
      <c r="A21" s="110"/>
      <c r="B21" s="111"/>
      <c r="C21" s="110" t="s">
        <v>73</v>
      </c>
      <c r="D21" s="111"/>
    </row>
    <row r="22" spans="1:4" x14ac:dyDescent="0.25">
      <c r="A22" s="110"/>
      <c r="B22" s="111"/>
      <c r="C22" s="110" t="s">
        <v>74</v>
      </c>
      <c r="D22" s="111"/>
    </row>
    <row r="23" spans="1:4" x14ac:dyDescent="0.25">
      <c r="A23" s="110"/>
      <c r="B23" s="111"/>
      <c r="C23" s="110" t="s">
        <v>75</v>
      </c>
      <c r="D23" s="111"/>
    </row>
  </sheetData>
  <mergeCells count="24">
    <mergeCell ref="A16:B16"/>
    <mergeCell ref="C16:D16"/>
    <mergeCell ref="C21:D21"/>
    <mergeCell ref="C22:D22"/>
    <mergeCell ref="A17:B17"/>
    <mergeCell ref="C17:D17"/>
    <mergeCell ref="A4:D4"/>
    <mergeCell ref="A13:D13"/>
    <mergeCell ref="A14:B14"/>
    <mergeCell ref="A15:B15"/>
    <mergeCell ref="A9:B9"/>
    <mergeCell ref="C10:D10"/>
    <mergeCell ref="C14:D14"/>
    <mergeCell ref="C15:D15"/>
    <mergeCell ref="C23:D23"/>
    <mergeCell ref="A18:B18"/>
    <mergeCell ref="A19:B19"/>
    <mergeCell ref="A20:B20"/>
    <mergeCell ref="A21:B21"/>
    <mergeCell ref="A22:B22"/>
    <mergeCell ref="A23:B23"/>
    <mergeCell ref="C18:D18"/>
    <mergeCell ref="C19:D19"/>
    <mergeCell ref="C20:D20"/>
  </mergeCells>
  <phoneticPr fontId="1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view="pageBreakPreview" topLeftCell="B3" zoomScale="130" zoomScaleNormal="100" zoomScaleSheetLayoutView="130" workbookViewId="0">
      <selection activeCell="B32" sqref="B32"/>
    </sheetView>
  </sheetViews>
  <sheetFormatPr defaultRowHeight="15" x14ac:dyDescent="0.25"/>
  <cols>
    <col min="1" max="1" width="18.140625" customWidth="1"/>
    <col min="2" max="2" width="61.85546875" customWidth="1"/>
    <col min="3" max="3" width="21.28515625" customWidth="1"/>
    <col min="4" max="4" width="54" customWidth="1"/>
    <col min="5" max="24" width="9.140625" style="1"/>
  </cols>
  <sheetData>
    <row r="1" spans="1:4" ht="18" x14ac:dyDescent="0.25">
      <c r="A1" s="41" t="s">
        <v>50</v>
      </c>
      <c r="B1" s="42"/>
      <c r="C1" s="42"/>
      <c r="D1" s="42"/>
    </row>
    <row r="2" spans="1:4" x14ac:dyDescent="0.25">
      <c r="A2" s="43"/>
      <c r="B2" s="42"/>
      <c r="C2" s="42"/>
      <c r="D2" s="42"/>
    </row>
    <row r="3" spans="1:4" x14ac:dyDescent="0.25">
      <c r="A3" s="123" t="s">
        <v>27</v>
      </c>
      <c r="B3" s="124"/>
      <c r="C3" s="124"/>
      <c r="D3" s="125"/>
    </row>
    <row r="4" spans="1:4" ht="26.25" x14ac:dyDescent="0.25">
      <c r="A4" s="68" t="s">
        <v>28</v>
      </c>
      <c r="B4" s="68" t="s">
        <v>29</v>
      </c>
      <c r="C4" s="69" t="s">
        <v>30</v>
      </c>
      <c r="D4" s="69" t="s">
        <v>31</v>
      </c>
    </row>
    <row r="5" spans="1:4" ht="26.25" x14ac:dyDescent="0.25">
      <c r="A5" s="44" t="s">
        <v>32</v>
      </c>
      <c r="B5" s="47" t="str">
        <f>'Príloha č. 1'!B6</f>
        <v>mzdy, odmeny, vrátane dovoleniek a PN, zákonné poistné do sociálnej a zdravotnej poisťovne</v>
      </c>
      <c r="C5" s="45">
        <v>113000</v>
      </c>
      <c r="D5" s="46" t="s">
        <v>48</v>
      </c>
    </row>
    <row r="6" spans="1:4" ht="29.25" customHeight="1" x14ac:dyDescent="0.25">
      <c r="A6" s="47" t="str">
        <f>'Príloha č. 1'!A8</f>
        <v>Technické a kancelárske vybavenie</v>
      </c>
      <c r="B6" s="47" t="str">
        <f>'Príloha č. 1'!B8</f>
        <v>nákup technického a kancelárskeho vybavenia (multifunkčná farebná laserová tlačiareň, archívne skrine)</v>
      </c>
      <c r="C6" s="45">
        <f>4000+2500</f>
        <v>6500</v>
      </c>
      <c r="D6" s="46" t="s">
        <v>46</v>
      </c>
    </row>
    <row r="7" spans="1:4" x14ac:dyDescent="0.25">
      <c r="A7" s="42"/>
      <c r="B7" s="48" t="s">
        <v>34</v>
      </c>
      <c r="C7" s="49">
        <f>SUM(C5:C6)</f>
        <v>119500</v>
      </c>
      <c r="D7" s="50" t="s">
        <v>33</v>
      </c>
    </row>
    <row r="8" spans="1:4" x14ac:dyDescent="0.25">
      <c r="A8" s="43"/>
      <c r="B8" s="42"/>
      <c r="C8" s="42"/>
      <c r="D8" s="42"/>
    </row>
    <row r="9" spans="1:4" x14ac:dyDescent="0.25">
      <c r="A9" s="123" t="s">
        <v>35</v>
      </c>
      <c r="B9" s="124"/>
      <c r="C9" s="124"/>
      <c r="D9" s="125"/>
    </row>
    <row r="10" spans="1:4" ht="26.25" x14ac:dyDescent="0.25">
      <c r="A10" s="68" t="s">
        <v>28</v>
      </c>
      <c r="B10" s="68" t="s">
        <v>29</v>
      </c>
      <c r="C10" s="69" t="s">
        <v>36</v>
      </c>
      <c r="D10" s="69" t="s">
        <v>31</v>
      </c>
    </row>
    <row r="11" spans="1:4" ht="26.25" x14ac:dyDescent="0.25">
      <c r="A11" s="44" t="s">
        <v>32</v>
      </c>
      <c r="B11" s="47" t="str">
        <f>B5</f>
        <v>mzdy, odmeny, vrátane dovoleniek a PN, zákonné poistné do sociálnej a zdravotnej poisťovne</v>
      </c>
      <c r="C11" s="45">
        <f>C5</f>
        <v>113000</v>
      </c>
      <c r="D11" s="46" t="str">
        <f>D5</f>
        <v>refundácia miezd 5 zamestnancov, NFP predstavuje 95% z uvedenej sumy</v>
      </c>
    </row>
    <row r="12" spans="1:4" x14ac:dyDescent="0.25">
      <c r="A12" s="42"/>
      <c r="B12" s="48" t="s">
        <v>34</v>
      </c>
      <c r="C12" s="49">
        <f>SUM(C11:C11)</f>
        <v>113000</v>
      </c>
      <c r="D12" s="50" t="s">
        <v>33</v>
      </c>
    </row>
    <row r="13" spans="1:4" x14ac:dyDescent="0.25">
      <c r="A13" s="43"/>
      <c r="B13" s="42"/>
      <c r="C13" s="42"/>
      <c r="D13" s="42"/>
    </row>
    <row r="14" spans="1:4" x14ac:dyDescent="0.25">
      <c r="A14" s="123" t="s">
        <v>37</v>
      </c>
      <c r="B14" s="124"/>
      <c r="C14" s="124"/>
      <c r="D14" s="125"/>
    </row>
    <row r="15" spans="1:4" ht="26.25" x14ac:dyDescent="0.25">
      <c r="A15" s="68" t="s">
        <v>28</v>
      </c>
      <c r="B15" s="68" t="s">
        <v>29</v>
      </c>
      <c r="C15" s="69" t="s">
        <v>38</v>
      </c>
      <c r="D15" s="69" t="s">
        <v>31</v>
      </c>
    </row>
    <row r="16" spans="1:4" ht="26.25" x14ac:dyDescent="0.25">
      <c r="A16" s="44" t="s">
        <v>32</v>
      </c>
      <c r="B16" s="47" t="str">
        <f>B11</f>
        <v>mzdy, odmeny, vrátane dovoleniek a PN, zákonné poistné do sociálnej a zdravotnej poisťovne</v>
      </c>
      <c r="C16" s="45">
        <f>C11</f>
        <v>113000</v>
      </c>
      <c r="D16" s="46" t="str">
        <f>D11</f>
        <v>refundácia miezd 5 zamestnancov, NFP predstavuje 95% z uvedenej sumy</v>
      </c>
    </row>
    <row r="17" spans="1:4" x14ac:dyDescent="0.25">
      <c r="A17" s="42"/>
      <c r="B17" s="48" t="s">
        <v>34</v>
      </c>
      <c r="C17" s="49">
        <f>SUM(C16:C16)</f>
        <v>113000</v>
      </c>
      <c r="D17" s="50" t="s">
        <v>33</v>
      </c>
    </row>
    <row r="18" spans="1:4" x14ac:dyDescent="0.25">
      <c r="A18" s="42"/>
      <c r="B18" s="48"/>
      <c r="C18" s="49"/>
      <c r="D18" s="50"/>
    </row>
    <row r="19" spans="1:4" x14ac:dyDescent="0.25">
      <c r="A19" s="43"/>
      <c r="B19" s="42"/>
      <c r="C19" s="42"/>
      <c r="D19" s="42"/>
    </row>
    <row r="20" spans="1:4" x14ac:dyDescent="0.25">
      <c r="A20" s="123" t="s">
        <v>39</v>
      </c>
      <c r="B20" s="124"/>
      <c r="C20" s="124"/>
      <c r="D20" s="125"/>
    </row>
    <row r="21" spans="1:4" ht="26.25" x14ac:dyDescent="0.25">
      <c r="A21" s="68" t="s">
        <v>28</v>
      </c>
      <c r="B21" s="68" t="s">
        <v>29</v>
      </c>
      <c r="C21" s="69" t="s">
        <v>40</v>
      </c>
      <c r="D21" s="69" t="s">
        <v>31</v>
      </c>
    </row>
    <row r="22" spans="1:4" ht="26.25" x14ac:dyDescent="0.25">
      <c r="A22" s="44" t="s">
        <v>32</v>
      </c>
      <c r="B22" s="47" t="str">
        <f>B16</f>
        <v>mzdy, odmeny, vrátane dovoleniek a PN, zákonné poistné do sociálnej a zdravotnej poisťovne</v>
      </c>
      <c r="C22" s="45">
        <v>33250</v>
      </c>
      <c r="D22" s="46" t="s">
        <v>49</v>
      </c>
    </row>
    <row r="23" spans="1:4" x14ac:dyDescent="0.25">
      <c r="A23" s="42"/>
      <c r="B23" s="48" t="s">
        <v>34</v>
      </c>
      <c r="C23" s="49">
        <f>SUM(C22:C22)</f>
        <v>33250</v>
      </c>
      <c r="D23" s="50" t="s">
        <v>33</v>
      </c>
    </row>
    <row r="24" spans="1:4" x14ac:dyDescent="0.25">
      <c r="A24" s="42"/>
      <c r="B24" s="48"/>
      <c r="C24" s="49"/>
      <c r="D24" s="50"/>
    </row>
    <row r="25" spans="1:4" x14ac:dyDescent="0.25">
      <c r="A25" s="43"/>
      <c r="B25" s="42"/>
      <c r="C25" s="42"/>
      <c r="D25" s="42"/>
    </row>
    <row r="26" spans="1:4" x14ac:dyDescent="0.25">
      <c r="A26" s="112" t="s">
        <v>41</v>
      </c>
      <c r="B26" s="112"/>
      <c r="C26" s="112"/>
      <c r="D26" s="112"/>
    </row>
    <row r="27" spans="1:4" ht="26.25" x14ac:dyDescent="0.25">
      <c r="A27" s="68" t="s">
        <v>28</v>
      </c>
      <c r="B27" s="68" t="s">
        <v>29</v>
      </c>
      <c r="C27" s="69" t="s">
        <v>42</v>
      </c>
      <c r="D27" s="69" t="s">
        <v>31</v>
      </c>
    </row>
    <row r="28" spans="1:4" ht="26.25" x14ac:dyDescent="0.25">
      <c r="A28" s="44" t="s">
        <v>32</v>
      </c>
      <c r="B28" s="47" t="str">
        <f>B22</f>
        <v>mzdy, odmeny, vrátane dovoleniek a PN, zákonné poistné do sociálnej a zdravotnej poisťovne</v>
      </c>
      <c r="C28" s="45">
        <f>C22</f>
        <v>33250</v>
      </c>
      <c r="D28" s="46" t="str">
        <f>D22</f>
        <v>refundácia miezd 2 zamestnancov, NFP predstavuje 95% z uvedenej sumy</v>
      </c>
    </row>
    <row r="29" spans="1:4" x14ac:dyDescent="0.25">
      <c r="A29" s="42"/>
      <c r="B29" s="48" t="s">
        <v>34</v>
      </c>
      <c r="C29" s="49">
        <f>SUM(C28:C28)</f>
        <v>33250</v>
      </c>
      <c r="D29" s="50" t="s">
        <v>33</v>
      </c>
    </row>
    <row r="30" spans="1:4" x14ac:dyDescent="0.25">
      <c r="A30" s="42"/>
      <c r="B30" s="48"/>
      <c r="C30" s="49"/>
      <c r="D30" s="50"/>
    </row>
    <row r="31" spans="1:4" ht="16.5" x14ac:dyDescent="0.3">
      <c r="A31" s="51"/>
      <c r="B31" s="52" t="s">
        <v>43</v>
      </c>
      <c r="C31" s="53">
        <v>4094118</v>
      </c>
      <c r="D31" s="54"/>
    </row>
    <row r="32" spans="1:4" ht="16.5" x14ac:dyDescent="0.3">
      <c r="A32" s="55"/>
      <c r="B32" s="52" t="s">
        <v>43</v>
      </c>
      <c r="C32" s="53">
        <f>C34+C33</f>
        <v>500774.13</v>
      </c>
      <c r="D32" s="54"/>
    </row>
    <row r="33" spans="1:4" ht="16.5" x14ac:dyDescent="0.3">
      <c r="A33" s="51"/>
      <c r="B33" s="52" t="s">
        <v>44</v>
      </c>
      <c r="C33" s="53">
        <f>Hárok2!D6</f>
        <v>88774.13</v>
      </c>
      <c r="D33" s="54"/>
    </row>
    <row r="34" spans="1:4" ht="16.5" x14ac:dyDescent="0.3">
      <c r="A34" s="52"/>
      <c r="B34" s="52" t="s">
        <v>45</v>
      </c>
      <c r="C34" s="56">
        <v>412000</v>
      </c>
      <c r="D34" s="54"/>
    </row>
    <row r="35" spans="1:4" x14ac:dyDescent="0.25">
      <c r="A35" s="1"/>
      <c r="B35" s="1"/>
      <c r="C35" s="1"/>
      <c r="D35" s="1"/>
    </row>
    <row r="36" spans="1:4" x14ac:dyDescent="0.25">
      <c r="A36" s="1"/>
      <c r="B36" s="1" t="s">
        <v>47</v>
      </c>
      <c r="C36" s="57">
        <f>C34-SUM(C5:C6,C11:C11,C16,C22,C28)</f>
        <v>0</v>
      </c>
      <c r="D36" s="1"/>
    </row>
    <row r="37" spans="1:4" x14ac:dyDescent="0.25">
      <c r="A37" s="1"/>
      <c r="B37" s="1"/>
      <c r="C37" s="57">
        <f>C36/2</f>
        <v>0</v>
      </c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</sheetData>
  <mergeCells count="5">
    <mergeCell ref="A26:D26"/>
    <mergeCell ref="A3:D3"/>
    <mergeCell ref="A9:D9"/>
    <mergeCell ref="A14:D14"/>
    <mergeCell ref="A20:D2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view="pageBreakPreview" topLeftCell="A5" zoomScale="115" zoomScaleNormal="100" zoomScaleSheetLayoutView="115" workbookViewId="0">
      <selection activeCell="H30" activeCellId="1" sqref="H15 H30"/>
    </sheetView>
  </sheetViews>
  <sheetFormatPr defaultRowHeight="15" x14ac:dyDescent="0.25"/>
  <cols>
    <col min="1" max="1" width="14.42578125" customWidth="1"/>
    <col min="2" max="3" width="11.140625" customWidth="1"/>
    <col min="6" max="6" width="16.140625" customWidth="1"/>
    <col min="7" max="7" width="20.5703125" bestFit="1" customWidth="1"/>
    <col min="8" max="8" width="19.85546875" customWidth="1"/>
    <col min="13" max="22" width="9.140625" style="1"/>
  </cols>
  <sheetData>
    <row r="1" spans="1:12" x14ac:dyDescent="0.25">
      <c r="A1" s="10" t="s">
        <v>7</v>
      </c>
      <c r="B1" s="10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3">
      <c r="A3" s="1"/>
      <c r="B3" s="1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1"/>
      <c r="B5" s="1"/>
      <c r="C5" s="1"/>
      <c r="D5" s="1"/>
      <c r="E5" s="1"/>
      <c r="F5" s="1"/>
      <c r="G5" s="13" t="s">
        <v>5</v>
      </c>
      <c r="H5" s="20"/>
      <c r="I5" s="1"/>
      <c r="J5" s="1"/>
      <c r="K5" s="1"/>
      <c r="L5" s="1"/>
    </row>
    <row r="6" spans="1:12" x14ac:dyDescent="0.25">
      <c r="A6" s="4"/>
      <c r="B6" s="4"/>
      <c r="C6" s="4"/>
      <c r="D6" s="4"/>
      <c r="E6" s="4"/>
      <c r="F6" s="5" t="s">
        <v>0</v>
      </c>
      <c r="G6" s="12" t="s">
        <v>10</v>
      </c>
      <c r="H6" s="20"/>
      <c r="I6" s="1"/>
      <c r="J6" s="1"/>
      <c r="K6" s="1"/>
      <c r="L6" s="1"/>
    </row>
    <row r="7" spans="1:12" x14ac:dyDescent="0.25">
      <c r="A7" s="6"/>
      <c r="B7" s="6"/>
      <c r="C7" s="6"/>
      <c r="D7" s="6"/>
      <c r="E7" s="6"/>
      <c r="F7" s="8" t="s">
        <v>11</v>
      </c>
      <c r="G7" s="18" t="s">
        <v>12</v>
      </c>
      <c r="H7" s="20"/>
      <c r="I7" s="1"/>
      <c r="J7" s="1"/>
      <c r="K7" s="1"/>
      <c r="L7" s="1"/>
    </row>
    <row r="8" spans="1:12" x14ac:dyDescent="0.25">
      <c r="A8" s="6"/>
      <c r="B8" s="6"/>
      <c r="C8" s="6"/>
      <c r="D8" s="6"/>
      <c r="E8" s="6"/>
      <c r="F8" s="7" t="s">
        <v>15</v>
      </c>
      <c r="G8" s="15" t="s">
        <v>16</v>
      </c>
      <c r="H8" s="20"/>
      <c r="I8" s="1"/>
      <c r="J8" s="1"/>
      <c r="K8" s="1"/>
      <c r="L8" s="1"/>
    </row>
    <row r="9" spans="1:12" x14ac:dyDescent="0.25">
      <c r="A9" s="6"/>
      <c r="B9" s="6"/>
      <c r="C9" s="6"/>
      <c r="D9" s="6"/>
      <c r="E9" s="6"/>
      <c r="F9" s="26" t="s">
        <v>14</v>
      </c>
      <c r="G9" s="27">
        <v>0.95</v>
      </c>
      <c r="H9" s="20"/>
      <c r="I9" s="1"/>
      <c r="J9" s="1"/>
      <c r="K9" s="1"/>
      <c r="L9" s="1"/>
    </row>
    <row r="10" spans="1:12" x14ac:dyDescent="0.25">
      <c r="A10" s="6"/>
      <c r="B10" s="6"/>
      <c r="C10" s="6"/>
      <c r="D10" s="6"/>
      <c r="E10" s="6"/>
      <c r="F10" s="7" t="s">
        <v>1</v>
      </c>
      <c r="G10" s="14">
        <v>52778.33</v>
      </c>
      <c r="H10" s="20"/>
      <c r="I10" s="1"/>
      <c r="J10" s="1"/>
      <c r="K10" s="1"/>
      <c r="L10" s="1"/>
    </row>
    <row r="11" spans="1:12" x14ac:dyDescent="0.25">
      <c r="A11" s="6"/>
      <c r="B11" s="6"/>
      <c r="C11" s="6"/>
      <c r="D11" s="6"/>
      <c r="E11" s="6"/>
      <c r="F11" s="7" t="s">
        <v>2</v>
      </c>
      <c r="G11" s="14">
        <v>1524.6</v>
      </c>
      <c r="H11" s="20"/>
      <c r="I11" s="1"/>
      <c r="J11" s="1"/>
      <c r="K11" s="1"/>
      <c r="L11" s="1"/>
    </row>
    <row r="12" spans="1:12" x14ac:dyDescent="0.25">
      <c r="A12" s="6"/>
      <c r="B12" s="6"/>
      <c r="C12" s="6"/>
      <c r="D12" s="6"/>
      <c r="E12" s="6"/>
      <c r="F12" s="7" t="s">
        <v>3</v>
      </c>
      <c r="G12" s="14">
        <v>3485.36</v>
      </c>
      <c r="H12" s="20"/>
      <c r="I12" s="1"/>
      <c r="J12" s="1"/>
      <c r="K12" s="1"/>
      <c r="L12" s="1"/>
    </row>
    <row r="13" spans="1:12" x14ac:dyDescent="0.25">
      <c r="A13" s="6"/>
      <c r="B13" s="6"/>
      <c r="C13" s="6"/>
      <c r="D13" s="6"/>
      <c r="E13" s="6"/>
      <c r="F13" s="8" t="s">
        <v>4</v>
      </c>
      <c r="G13" s="17">
        <f>SUM(G10:G12)</f>
        <v>57788.29</v>
      </c>
      <c r="H13" s="20"/>
      <c r="I13" s="2"/>
      <c r="J13" s="1"/>
      <c r="K13" s="1"/>
      <c r="L13" s="1"/>
    </row>
    <row r="14" spans="1:12" x14ac:dyDescent="0.25">
      <c r="A14" s="4"/>
      <c r="B14" s="4"/>
      <c r="C14" s="4"/>
      <c r="D14" s="4"/>
      <c r="E14" s="4"/>
      <c r="F14" s="5" t="s">
        <v>9</v>
      </c>
      <c r="G14" s="16">
        <v>54898.87</v>
      </c>
      <c r="H14" s="20"/>
      <c r="I14" s="2"/>
      <c r="J14" s="1"/>
      <c r="K14" s="1"/>
      <c r="L14" s="1"/>
    </row>
    <row r="15" spans="1:12" x14ac:dyDescent="0.25">
      <c r="A15" s="9"/>
      <c r="B15" s="9"/>
      <c r="C15" s="9"/>
      <c r="D15" s="9"/>
      <c r="E15" s="9"/>
      <c r="F15" s="28" t="str">
        <f>F30</f>
        <v>Suma vyčerpaných OV:</v>
      </c>
      <c r="G15" s="33">
        <f>15227.71+18846.38+18704.24+143.14</f>
        <v>52921.47</v>
      </c>
      <c r="H15" s="58">
        <f>15227.71+18846.38+18704.24</f>
        <v>52778.33</v>
      </c>
      <c r="I15" s="3">
        <v>143.13999999999999</v>
      </c>
      <c r="J15" s="1"/>
      <c r="K15" s="1"/>
      <c r="L15" s="1"/>
    </row>
    <row r="16" spans="1:12" x14ac:dyDescent="0.25">
      <c r="A16" s="9"/>
      <c r="B16" s="9"/>
      <c r="C16" s="9"/>
      <c r="D16" s="9"/>
      <c r="E16" s="9"/>
      <c r="F16" s="28" t="str">
        <f>F31</f>
        <v>Suma vyčerpaného NFP</v>
      </c>
      <c r="G16" s="33">
        <v>17769.03</v>
      </c>
      <c r="H16" s="58"/>
      <c r="I16" s="3"/>
      <c r="J16" s="1"/>
      <c r="K16" s="1"/>
      <c r="L16" s="1"/>
    </row>
    <row r="17" spans="1:12" x14ac:dyDescent="0.25">
      <c r="A17" s="9"/>
      <c r="B17" s="9"/>
      <c r="C17" s="9"/>
      <c r="D17" s="9"/>
      <c r="E17" s="9"/>
      <c r="F17" s="28" t="str">
        <f>F32</f>
        <v>Zostatok:</v>
      </c>
      <c r="G17" s="33"/>
      <c r="H17" s="58"/>
      <c r="I17" s="3"/>
      <c r="J17" s="1"/>
      <c r="K17" s="1"/>
      <c r="L17" s="1"/>
    </row>
    <row r="18" spans="1:12" x14ac:dyDescent="0.25">
      <c r="A18" s="34"/>
      <c r="B18" s="34"/>
      <c r="C18" s="34"/>
      <c r="D18" s="34"/>
      <c r="E18" s="34"/>
      <c r="F18" s="35"/>
      <c r="G18" s="36"/>
      <c r="H18" s="58"/>
      <c r="I18" s="3"/>
      <c r="J18" s="1"/>
      <c r="K18" s="1"/>
      <c r="L18" s="1"/>
    </row>
    <row r="19" spans="1:12" x14ac:dyDescent="0.25">
      <c r="A19" s="22"/>
      <c r="B19" s="22"/>
      <c r="C19" s="22"/>
      <c r="D19" s="22"/>
      <c r="E19" s="22"/>
      <c r="F19" s="23"/>
      <c r="G19" s="24"/>
      <c r="H19" s="58"/>
      <c r="I19" s="3"/>
      <c r="J19" s="1"/>
      <c r="K19" s="1"/>
      <c r="L19" s="1"/>
    </row>
    <row r="20" spans="1:12" ht="15.75" x14ac:dyDescent="0.25">
      <c r="A20" s="6"/>
      <c r="B20" s="6"/>
      <c r="C20" s="7"/>
      <c r="D20" s="6"/>
      <c r="E20" s="6"/>
      <c r="F20" s="8"/>
      <c r="G20" s="19">
        <v>2010</v>
      </c>
      <c r="H20" s="59"/>
      <c r="I20" s="2"/>
      <c r="J20" s="1"/>
      <c r="K20" s="1"/>
      <c r="L20" s="1"/>
    </row>
    <row r="21" spans="1:12" ht="15.75" x14ac:dyDescent="0.25">
      <c r="A21" s="4"/>
      <c r="B21" s="4"/>
      <c r="C21" s="4"/>
      <c r="D21" s="4"/>
      <c r="E21" s="4"/>
      <c r="F21" s="5" t="s">
        <v>0</v>
      </c>
      <c r="G21" s="12" t="s">
        <v>13</v>
      </c>
      <c r="H21" s="60"/>
      <c r="I21" s="3"/>
      <c r="J21" s="1"/>
      <c r="K21" s="1"/>
      <c r="L21" s="1"/>
    </row>
    <row r="22" spans="1:12" ht="15.75" x14ac:dyDescent="0.25">
      <c r="A22" s="6"/>
      <c r="B22" s="6"/>
      <c r="C22" s="6"/>
      <c r="D22" s="6"/>
      <c r="E22" s="6"/>
      <c r="F22" s="8" t="s">
        <v>11</v>
      </c>
      <c r="G22" s="18" t="str">
        <f>G7</f>
        <v>MVaRR SR</v>
      </c>
      <c r="H22" s="61"/>
      <c r="I22" s="3"/>
      <c r="J22" s="1"/>
      <c r="K22" s="1"/>
      <c r="L22" s="1"/>
    </row>
    <row r="23" spans="1:12" ht="15.75" x14ac:dyDescent="0.25">
      <c r="A23" s="6"/>
      <c r="B23" s="6"/>
      <c r="C23" s="6"/>
      <c r="D23" s="6"/>
      <c r="E23" s="6"/>
      <c r="F23" s="7" t="s">
        <v>15</v>
      </c>
      <c r="G23" s="15" t="s">
        <v>17</v>
      </c>
      <c r="H23" s="61"/>
      <c r="I23" s="3"/>
      <c r="J23" s="1"/>
      <c r="K23" s="1"/>
      <c r="L23" s="1"/>
    </row>
    <row r="24" spans="1:12" ht="15.75" x14ac:dyDescent="0.25">
      <c r="A24" s="6"/>
      <c r="B24" s="6"/>
      <c r="C24" s="6"/>
      <c r="D24" s="6"/>
      <c r="E24" s="6"/>
      <c r="F24" s="26" t="s">
        <v>14</v>
      </c>
      <c r="G24" s="27">
        <v>0.95</v>
      </c>
      <c r="H24" s="60"/>
      <c r="I24" s="3"/>
      <c r="J24" s="1"/>
      <c r="K24" s="1"/>
      <c r="L24" s="1"/>
    </row>
    <row r="25" spans="1:12" ht="15.75" x14ac:dyDescent="0.25">
      <c r="A25" s="6"/>
      <c r="B25" s="6"/>
      <c r="C25" s="6"/>
      <c r="D25" s="6"/>
      <c r="E25" s="6"/>
      <c r="F25" s="7" t="s">
        <v>1</v>
      </c>
      <c r="G25" s="14">
        <v>35335</v>
      </c>
      <c r="H25" s="61"/>
      <c r="I25" s="3"/>
      <c r="J25" s="1"/>
      <c r="K25" s="1"/>
      <c r="L25" s="1"/>
    </row>
    <row r="26" spans="1:12" x14ac:dyDescent="0.25">
      <c r="A26" s="6"/>
      <c r="B26" s="6"/>
      <c r="C26" s="6"/>
      <c r="D26" s="6"/>
      <c r="E26" s="6"/>
      <c r="F26" s="7" t="s">
        <v>2</v>
      </c>
      <c r="G26" s="14">
        <v>2000</v>
      </c>
      <c r="H26" s="62"/>
      <c r="I26" s="3"/>
      <c r="J26" s="1"/>
      <c r="K26" s="1"/>
      <c r="L26" s="1"/>
    </row>
    <row r="27" spans="1:12" x14ac:dyDescent="0.25">
      <c r="A27" s="6"/>
      <c r="B27" s="6"/>
      <c r="C27" s="6"/>
      <c r="D27" s="6"/>
      <c r="E27" s="6"/>
      <c r="F27" s="7" t="s">
        <v>3</v>
      </c>
      <c r="G27" s="14">
        <v>1000</v>
      </c>
      <c r="H27" s="62"/>
      <c r="I27" s="3"/>
      <c r="J27" s="1"/>
      <c r="K27" s="1"/>
      <c r="L27" s="1"/>
    </row>
    <row r="28" spans="1:12" x14ac:dyDescent="0.25">
      <c r="A28" s="6"/>
      <c r="B28" s="6"/>
      <c r="C28" s="6"/>
      <c r="D28" s="6"/>
      <c r="E28" s="6"/>
      <c r="F28" s="8" t="s">
        <v>4</v>
      </c>
      <c r="G28" s="17">
        <f>SUM(G25:G27)</f>
        <v>38335</v>
      </c>
      <c r="H28" s="62"/>
      <c r="I28" s="3"/>
      <c r="J28" s="1"/>
      <c r="K28" s="1"/>
      <c r="L28" s="1"/>
    </row>
    <row r="29" spans="1:12" x14ac:dyDescent="0.25">
      <c r="A29" s="4"/>
      <c r="B29" s="4"/>
      <c r="C29" s="4"/>
      <c r="D29" s="4"/>
      <c r="E29" s="4"/>
      <c r="F29" s="5" t="s">
        <v>9</v>
      </c>
      <c r="G29" s="16">
        <f>ROUND(G28*0.95,2)</f>
        <v>36418.25</v>
      </c>
      <c r="H29" s="62"/>
      <c r="I29" s="3"/>
      <c r="J29" s="1"/>
      <c r="K29" s="1"/>
      <c r="L29" s="1"/>
    </row>
    <row r="30" spans="1:12" x14ac:dyDescent="0.25">
      <c r="A30" s="9"/>
      <c r="B30" s="9"/>
      <c r="C30" s="9"/>
      <c r="D30" s="9"/>
      <c r="E30" s="9"/>
      <c r="F30" s="28" t="s">
        <v>18</v>
      </c>
      <c r="G30" s="29">
        <f>17666.79+17913.08+272.79</f>
        <v>35852.660000000003</v>
      </c>
      <c r="H30" s="62">
        <f>17666.79+17668.21</f>
        <v>35335</v>
      </c>
      <c r="I30" s="3">
        <f>244.87+272.79</f>
        <v>517.66000000000008</v>
      </c>
      <c r="J30" s="1"/>
      <c r="K30" s="1"/>
      <c r="L30" s="1"/>
    </row>
    <row r="31" spans="1:12" x14ac:dyDescent="0.25">
      <c r="A31" s="9"/>
      <c r="B31" s="9"/>
      <c r="C31" s="9"/>
      <c r="D31" s="9"/>
      <c r="E31" s="9"/>
      <c r="F31" s="28" t="s">
        <v>19</v>
      </c>
      <c r="G31" s="29">
        <f>17017.43+259.15</f>
        <v>17276.580000000002</v>
      </c>
      <c r="H31" s="1"/>
      <c r="I31" s="1"/>
      <c r="J31" s="1"/>
      <c r="K31" s="1"/>
      <c r="L31" s="1"/>
    </row>
    <row r="32" spans="1:12" x14ac:dyDescent="0.25">
      <c r="A32" s="30"/>
      <c r="B32" s="30"/>
      <c r="C32" s="30"/>
      <c r="D32" s="30"/>
      <c r="E32" s="30"/>
      <c r="F32" s="31" t="s">
        <v>20</v>
      </c>
      <c r="G32" s="32"/>
      <c r="H32" s="1"/>
      <c r="I32" s="1"/>
      <c r="J32" s="1"/>
      <c r="K32" s="1"/>
      <c r="L32" s="1"/>
    </row>
    <row r="33" spans="1:12" x14ac:dyDescent="0.25">
      <c r="A33" s="20"/>
      <c r="B33" s="20"/>
      <c r="C33" s="20"/>
      <c r="D33" s="20"/>
      <c r="E33" s="20"/>
      <c r="F33" s="25"/>
      <c r="G33" s="21"/>
      <c r="H33" s="1"/>
      <c r="I33" s="1"/>
      <c r="J33" s="1"/>
      <c r="K33" s="1"/>
      <c r="L33" s="1"/>
    </row>
    <row r="34" spans="1:12" x14ac:dyDescent="0.25">
      <c r="A34" s="20"/>
      <c r="B34" s="20"/>
      <c r="C34" s="20"/>
      <c r="D34" s="20"/>
      <c r="E34" s="20"/>
      <c r="F34" s="20"/>
      <c r="G34" s="20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</sheetData>
  <phoneticPr fontId="13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view="pageBreakPreview" zoomScale="145" zoomScaleNormal="100" zoomScaleSheetLayoutView="145" workbookViewId="0">
      <selection activeCell="D6" sqref="D6"/>
    </sheetView>
  </sheetViews>
  <sheetFormatPr defaultRowHeight="15" x14ac:dyDescent="0.25"/>
  <cols>
    <col min="1" max="1" width="16.5703125" customWidth="1"/>
    <col min="2" max="2" width="23.42578125" customWidth="1"/>
    <col min="3" max="5" width="16.5703125" customWidth="1"/>
    <col min="6" max="6" width="15" customWidth="1"/>
  </cols>
  <sheetData>
    <row r="3" spans="1:6" ht="33.75" customHeight="1" x14ac:dyDescent="0.3">
      <c r="A3" s="38" t="s">
        <v>21</v>
      </c>
      <c r="B3" s="38" t="s">
        <v>23</v>
      </c>
      <c r="C3" s="38" t="s">
        <v>26</v>
      </c>
      <c r="D3" s="38" t="s">
        <v>25</v>
      </c>
      <c r="E3" s="38" t="s">
        <v>24</v>
      </c>
      <c r="F3" s="38" t="s">
        <v>22</v>
      </c>
    </row>
    <row r="4" spans="1:6" ht="16.5" x14ac:dyDescent="0.3">
      <c r="A4" s="37" t="str">
        <f>Hárok1!G5</f>
        <v>2008 a 2009</v>
      </c>
      <c r="B4" s="37" t="str">
        <f>Hárok1!G6</f>
        <v>Z2233012000501</v>
      </c>
      <c r="C4" s="40">
        <f>Hárok1!G13</f>
        <v>57788.29</v>
      </c>
      <c r="D4" s="40">
        <f>Hárok1!G15</f>
        <v>52921.47</v>
      </c>
      <c r="E4" s="40">
        <f>C4-D4</f>
        <v>4866.82</v>
      </c>
      <c r="F4" s="39">
        <f>Hárok2!$E4/Hárok2!$C4</f>
        <v>8.4218100241415683E-2</v>
      </c>
    </row>
    <row r="5" spans="1:6" ht="16.5" x14ac:dyDescent="0.3">
      <c r="A5" s="37">
        <f>Hárok1!G20</f>
        <v>2010</v>
      </c>
      <c r="B5" s="37" t="str">
        <f>Hárok1!G21</f>
        <v>Z2233012001401</v>
      </c>
      <c r="C5" s="40">
        <f>Hárok1!G28</f>
        <v>38335</v>
      </c>
      <c r="D5" s="40">
        <f>Hárok1!G30</f>
        <v>35852.660000000003</v>
      </c>
      <c r="E5" s="40">
        <f>C5-D5</f>
        <v>2482.3399999999965</v>
      </c>
      <c r="F5" s="39">
        <f>Hárok2!$E5/Hárok2!$C5</f>
        <v>6.47538802660753E-2</v>
      </c>
    </row>
    <row r="6" spans="1:6" ht="16.5" x14ac:dyDescent="0.3">
      <c r="A6" s="37"/>
      <c r="B6" s="37"/>
      <c r="C6" s="40">
        <f>SUBTOTAL(109,C4:C5)</f>
        <v>96123.290000000008</v>
      </c>
      <c r="D6" s="40">
        <f>SUBTOTAL(109,D4:D5)</f>
        <v>88774.13</v>
      </c>
      <c r="E6" s="40">
        <f>C6-D6</f>
        <v>7349.1600000000035</v>
      </c>
      <c r="F6" s="39"/>
    </row>
  </sheetData>
  <phoneticPr fontId="13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80" workbookViewId="0">
      <selection activeCell="C13" sqref="C13:D13"/>
    </sheetView>
  </sheetViews>
  <sheetFormatPr defaultRowHeight="16.5" x14ac:dyDescent="0.3"/>
  <cols>
    <col min="1" max="1" width="47.42578125" style="77" customWidth="1"/>
    <col min="2" max="2" width="54.85546875" style="77" customWidth="1"/>
    <col min="3" max="3" width="22.28515625" style="77" customWidth="1"/>
    <col min="4" max="4" width="67.5703125" style="77" customWidth="1"/>
    <col min="5" max="16384" width="9.140625" style="77"/>
  </cols>
  <sheetData>
    <row r="1" spans="1:5" ht="18.75" x14ac:dyDescent="0.3">
      <c r="A1" s="41" t="s">
        <v>62</v>
      </c>
      <c r="B1" s="41"/>
      <c r="C1" s="42"/>
      <c r="D1" s="42"/>
    </row>
    <row r="2" spans="1:5" ht="5.25" customHeight="1" x14ac:dyDescent="0.3">
      <c r="A2" s="41"/>
      <c r="B2" s="41"/>
      <c r="C2" s="42"/>
      <c r="D2" s="42"/>
    </row>
    <row r="3" spans="1:5" ht="13.5" customHeight="1" x14ac:dyDescent="0.3">
      <c r="A3" s="43" t="s">
        <v>56</v>
      </c>
      <c r="B3" s="43"/>
      <c r="C3" s="42"/>
      <c r="D3" s="42"/>
    </row>
    <row r="4" spans="1:5" x14ac:dyDescent="0.3">
      <c r="A4" s="128" t="s">
        <v>51</v>
      </c>
      <c r="B4" s="128"/>
      <c r="C4" s="128"/>
      <c r="D4" s="128"/>
    </row>
    <row r="5" spans="1:5" ht="27" x14ac:dyDescent="0.3">
      <c r="A5" s="84" t="s">
        <v>28</v>
      </c>
      <c r="B5" s="84" t="s">
        <v>29</v>
      </c>
      <c r="C5" s="85" t="s">
        <v>53</v>
      </c>
      <c r="D5" s="85" t="s">
        <v>31</v>
      </c>
    </row>
    <row r="6" spans="1:5" ht="46.5" customHeight="1" x14ac:dyDescent="0.3">
      <c r="A6" s="137" t="s">
        <v>32</v>
      </c>
      <c r="B6" s="86" t="s">
        <v>81</v>
      </c>
      <c r="C6" s="105">
        <f>667007.83+50000</f>
        <v>717007.83</v>
      </c>
      <c r="D6" s="87" t="s">
        <v>120</v>
      </c>
    </row>
    <row r="7" spans="1:5" ht="59.25" customHeight="1" x14ac:dyDescent="0.3">
      <c r="A7" s="138"/>
      <c r="B7" s="90" t="s">
        <v>118</v>
      </c>
      <c r="C7" s="107">
        <v>5000</v>
      </c>
      <c r="D7" s="87" t="s">
        <v>117</v>
      </c>
    </row>
    <row r="8" spans="1:5" ht="42.75" customHeight="1" x14ac:dyDescent="0.3">
      <c r="A8" s="91" t="s">
        <v>116</v>
      </c>
      <c r="B8" s="90" t="s">
        <v>116</v>
      </c>
      <c r="C8" s="107">
        <v>24610</v>
      </c>
      <c r="D8" s="87" t="s">
        <v>113</v>
      </c>
    </row>
    <row r="9" spans="1:5" ht="27" x14ac:dyDescent="0.3">
      <c r="A9" s="90" t="s">
        <v>54</v>
      </c>
      <c r="B9" s="86" t="s">
        <v>55</v>
      </c>
      <c r="C9" s="108">
        <v>660.8</v>
      </c>
      <c r="D9" s="87" t="s">
        <v>114</v>
      </c>
    </row>
    <row r="10" spans="1:5" ht="19.5" customHeight="1" x14ac:dyDescent="0.3">
      <c r="A10" s="90" t="s">
        <v>82</v>
      </c>
      <c r="B10" s="86" t="s">
        <v>83</v>
      </c>
      <c r="C10" s="108">
        <v>0</v>
      </c>
      <c r="D10" s="87" t="s">
        <v>102</v>
      </c>
    </row>
    <row r="11" spans="1:5" ht="54.75" customHeight="1" x14ac:dyDescent="0.3">
      <c r="A11" s="86" t="s">
        <v>103</v>
      </c>
      <c r="B11" s="86" t="s">
        <v>80</v>
      </c>
      <c r="C11" s="108">
        <v>4949.3899999999994</v>
      </c>
      <c r="D11" s="87" t="s">
        <v>115</v>
      </c>
    </row>
    <row r="12" spans="1:5" x14ac:dyDescent="0.3">
      <c r="A12" s="129" t="s">
        <v>59</v>
      </c>
      <c r="B12" s="129"/>
      <c r="C12" s="106">
        <f>SUM(C6:C11)</f>
        <v>752228.02</v>
      </c>
      <c r="D12" s="87"/>
    </row>
    <row r="13" spans="1:5" ht="43.5" customHeight="1" x14ac:dyDescent="0.3">
      <c r="A13" s="109" t="s">
        <v>60</v>
      </c>
      <c r="B13" s="109">
        <v>12</v>
      </c>
      <c r="C13" s="130" t="s">
        <v>121</v>
      </c>
      <c r="D13" s="130"/>
    </row>
    <row r="14" spans="1:5" ht="9" customHeight="1" x14ac:dyDescent="0.3">
      <c r="A14" s="72"/>
      <c r="B14" s="72"/>
      <c r="C14" s="73"/>
      <c r="D14" s="73"/>
    </row>
    <row r="15" spans="1:5" s="78" customFormat="1" ht="13.5" customHeight="1" x14ac:dyDescent="0.3">
      <c r="A15" s="78" t="s">
        <v>84</v>
      </c>
      <c r="B15" s="43"/>
      <c r="E15" s="71"/>
    </row>
    <row r="16" spans="1:5" s="78" customFormat="1" ht="18.75" customHeight="1" x14ac:dyDescent="0.3">
      <c r="A16" s="134" t="s">
        <v>85</v>
      </c>
      <c r="B16" s="135"/>
      <c r="C16" s="135"/>
      <c r="D16" s="136"/>
      <c r="E16" s="74"/>
    </row>
    <row r="17" spans="1:5" s="78" customFormat="1" ht="12.75" customHeight="1" x14ac:dyDescent="0.3">
      <c r="A17" s="131" t="s">
        <v>86</v>
      </c>
      <c r="B17" s="133" t="s">
        <v>29</v>
      </c>
      <c r="C17" s="131" t="s">
        <v>87</v>
      </c>
      <c r="D17" s="126" t="s">
        <v>31</v>
      </c>
      <c r="E17" s="75"/>
    </row>
    <row r="18" spans="1:5" s="78" customFormat="1" ht="27" customHeight="1" x14ac:dyDescent="0.3">
      <c r="A18" s="132"/>
      <c r="B18" s="133"/>
      <c r="C18" s="132"/>
      <c r="D18" s="127"/>
      <c r="E18" s="75"/>
    </row>
    <row r="19" spans="1:5" s="78" customFormat="1" ht="27" x14ac:dyDescent="0.3">
      <c r="A19" s="81" t="s">
        <v>32</v>
      </c>
      <c r="B19" s="81" t="s">
        <v>88</v>
      </c>
      <c r="C19" s="82" t="s">
        <v>89</v>
      </c>
      <c r="D19" s="81" t="s">
        <v>90</v>
      </c>
      <c r="E19" s="76"/>
    </row>
    <row r="20" spans="1:5" s="78" customFormat="1" x14ac:dyDescent="0.3">
      <c r="A20" s="81" t="s">
        <v>91</v>
      </c>
      <c r="B20" s="81" t="s">
        <v>92</v>
      </c>
      <c r="C20" s="82" t="s">
        <v>89</v>
      </c>
      <c r="D20" s="81" t="s">
        <v>90</v>
      </c>
      <c r="E20" s="76"/>
    </row>
    <row r="21" spans="1:5" s="78" customFormat="1" ht="19.5" customHeight="1" x14ac:dyDescent="0.3">
      <c r="A21" s="81" t="s">
        <v>66</v>
      </c>
      <c r="B21" s="81" t="s">
        <v>93</v>
      </c>
      <c r="C21" s="82" t="s">
        <v>89</v>
      </c>
      <c r="D21" s="81" t="s">
        <v>90</v>
      </c>
      <c r="E21" s="76"/>
    </row>
    <row r="22" spans="1:5" s="78" customFormat="1" x14ac:dyDescent="0.3">
      <c r="A22" s="81" t="s">
        <v>94</v>
      </c>
      <c r="B22" s="83" t="s">
        <v>95</v>
      </c>
      <c r="C22" s="82" t="s">
        <v>89</v>
      </c>
      <c r="D22" s="81" t="s">
        <v>90</v>
      </c>
      <c r="E22" s="76"/>
    </row>
    <row r="23" spans="1:5" s="78" customFormat="1" ht="27" x14ac:dyDescent="0.3">
      <c r="A23" s="81" t="s">
        <v>77</v>
      </c>
      <c r="B23" s="81" t="s">
        <v>96</v>
      </c>
      <c r="C23" s="82" t="s">
        <v>89</v>
      </c>
      <c r="D23" s="81" t="s">
        <v>90</v>
      </c>
      <c r="E23" s="76"/>
    </row>
    <row r="24" spans="1:5" ht="7.5" customHeight="1" x14ac:dyDescent="0.3">
      <c r="A24" s="54"/>
      <c r="B24" s="63"/>
      <c r="C24" s="64"/>
      <c r="D24" s="65"/>
    </row>
    <row r="25" spans="1:5" ht="15" customHeight="1" x14ac:dyDescent="0.3">
      <c r="A25" s="43" t="s">
        <v>57</v>
      </c>
      <c r="B25" s="43"/>
      <c r="C25" s="42"/>
      <c r="D25" s="42"/>
    </row>
    <row r="26" spans="1:5" ht="15" customHeight="1" x14ac:dyDescent="0.3">
      <c r="A26" s="128" t="s">
        <v>58</v>
      </c>
      <c r="B26" s="128"/>
      <c r="C26" s="128"/>
      <c r="D26" s="128"/>
    </row>
    <row r="27" spans="1:5" ht="15" customHeight="1" x14ac:dyDescent="0.3">
      <c r="A27" s="139" t="s">
        <v>64</v>
      </c>
      <c r="B27" s="139"/>
      <c r="C27" s="140" t="s">
        <v>63</v>
      </c>
      <c r="D27" s="140"/>
    </row>
    <row r="28" spans="1:5" x14ac:dyDescent="0.3">
      <c r="A28" s="141" t="s">
        <v>65</v>
      </c>
      <c r="B28" s="141"/>
      <c r="C28" s="142" t="s">
        <v>67</v>
      </c>
      <c r="D28" s="142"/>
    </row>
    <row r="29" spans="1:5" x14ac:dyDescent="0.3">
      <c r="A29" s="141" t="s">
        <v>66</v>
      </c>
      <c r="B29" s="141"/>
      <c r="C29" s="142" t="s">
        <v>68</v>
      </c>
      <c r="D29" s="142"/>
    </row>
    <row r="30" spans="1:5" x14ac:dyDescent="0.3">
      <c r="A30" s="141"/>
      <c r="B30" s="141"/>
      <c r="C30" s="142" t="s">
        <v>69</v>
      </c>
      <c r="D30" s="142"/>
    </row>
    <row r="31" spans="1:5" x14ac:dyDescent="0.3">
      <c r="A31" s="142"/>
      <c r="B31" s="142"/>
      <c r="C31" s="143" t="s">
        <v>97</v>
      </c>
      <c r="D31" s="143"/>
    </row>
    <row r="32" spans="1:5" x14ac:dyDescent="0.3">
      <c r="A32" s="142"/>
      <c r="B32" s="142"/>
      <c r="C32" s="143" t="s">
        <v>98</v>
      </c>
      <c r="D32" s="143"/>
    </row>
    <row r="33" spans="1:4" x14ac:dyDescent="0.3">
      <c r="A33" s="142"/>
      <c r="B33" s="142"/>
      <c r="C33" s="143" t="s">
        <v>99</v>
      </c>
      <c r="D33" s="143"/>
    </row>
    <row r="34" spans="1:4" x14ac:dyDescent="0.3">
      <c r="A34" s="142"/>
      <c r="B34" s="142"/>
      <c r="C34" s="142" t="s">
        <v>73</v>
      </c>
      <c r="D34" s="142"/>
    </row>
    <row r="35" spans="1:4" x14ac:dyDescent="0.3">
      <c r="A35" s="142"/>
      <c r="B35" s="142"/>
      <c r="C35" s="142" t="s">
        <v>74</v>
      </c>
      <c r="D35" s="142"/>
    </row>
    <row r="36" spans="1:4" x14ac:dyDescent="0.3">
      <c r="A36" s="142"/>
      <c r="B36" s="142"/>
      <c r="C36" s="142" t="s">
        <v>75</v>
      </c>
      <c r="D36" s="142"/>
    </row>
  </sheetData>
  <mergeCells count="30">
    <mergeCell ref="A36:B36"/>
    <mergeCell ref="C36:D36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D17:D18"/>
    <mergeCell ref="A4:D4"/>
    <mergeCell ref="A12:B12"/>
    <mergeCell ref="C13:D13"/>
    <mergeCell ref="A26:D26"/>
    <mergeCell ref="A17:A18"/>
    <mergeCell ref="B17:B18"/>
    <mergeCell ref="C17:C18"/>
    <mergeCell ref="A16:D16"/>
    <mergeCell ref="A6:A7"/>
  </mergeCells>
  <phoneticPr fontId="13" type="noConversion"/>
  <pageMargins left="0.37" right="0.46" top="0.28999999999999998" bottom="0.19" header="0.18" footer="0.16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A19" zoomScaleNormal="100" workbookViewId="0">
      <selection activeCell="C40" sqref="C40"/>
    </sheetView>
  </sheetViews>
  <sheetFormatPr defaultRowHeight="16.5" x14ac:dyDescent="0.3"/>
  <cols>
    <col min="1" max="1" width="18.140625" style="78" customWidth="1"/>
    <col min="2" max="2" width="61.85546875" style="78" customWidth="1"/>
    <col min="3" max="3" width="21.28515625" style="78" customWidth="1"/>
    <col min="4" max="4" width="62.5703125" style="78" customWidth="1"/>
    <col min="5" max="5" width="10.5703125" style="77" bestFit="1" customWidth="1"/>
    <col min="6" max="6" width="14.140625" style="77" bestFit="1" customWidth="1"/>
    <col min="7" max="20" width="9.140625" style="77"/>
    <col min="21" max="16384" width="9.140625" style="78"/>
  </cols>
  <sheetData>
    <row r="1" spans="1:6" ht="18.75" x14ac:dyDescent="0.3">
      <c r="A1" s="41" t="s">
        <v>50</v>
      </c>
      <c r="B1" s="42"/>
      <c r="C1" s="42"/>
      <c r="D1" s="42"/>
    </row>
    <row r="2" spans="1:6" ht="16.5" customHeight="1" x14ac:dyDescent="0.3">
      <c r="A2" s="128" t="s">
        <v>107</v>
      </c>
      <c r="B2" s="128"/>
      <c r="C2" s="128"/>
      <c r="D2" s="128"/>
    </row>
    <row r="3" spans="1:6" ht="27" x14ac:dyDescent="0.3">
      <c r="A3" s="84" t="s">
        <v>28</v>
      </c>
      <c r="B3" s="84" t="s">
        <v>29</v>
      </c>
      <c r="C3" s="85" t="s">
        <v>112</v>
      </c>
      <c r="D3" s="85" t="s">
        <v>31</v>
      </c>
    </row>
    <row r="4" spans="1:6" ht="27" x14ac:dyDescent="0.3">
      <c r="A4" s="88" t="s">
        <v>32</v>
      </c>
      <c r="B4" s="86" t="s">
        <v>81</v>
      </c>
      <c r="C4" s="92">
        <v>52778.33</v>
      </c>
      <c r="D4" s="87" t="s">
        <v>100</v>
      </c>
    </row>
    <row r="5" spans="1:6" ht="27" customHeight="1" x14ac:dyDescent="0.3">
      <c r="A5" s="89" t="s">
        <v>54</v>
      </c>
      <c r="B5" s="86" t="s">
        <v>55</v>
      </c>
      <c r="C5" s="92">
        <v>143.13999999999999</v>
      </c>
      <c r="D5" s="87" t="s">
        <v>46</v>
      </c>
    </row>
    <row r="6" spans="1:6" x14ac:dyDescent="0.3">
      <c r="A6" s="42"/>
      <c r="B6" s="48" t="s">
        <v>34</v>
      </c>
      <c r="C6" s="49">
        <f>C4+C5</f>
        <v>52921.47</v>
      </c>
      <c r="D6" s="50" t="s">
        <v>33</v>
      </c>
    </row>
    <row r="7" spans="1:6" x14ac:dyDescent="0.3">
      <c r="A7" s="42"/>
      <c r="B7" s="48"/>
      <c r="C7" s="49"/>
      <c r="D7" s="50"/>
    </row>
    <row r="8" spans="1:6" x14ac:dyDescent="0.3">
      <c r="A8" s="128" t="s">
        <v>108</v>
      </c>
      <c r="B8" s="128"/>
      <c r="C8" s="128"/>
      <c r="D8" s="128"/>
    </row>
    <row r="9" spans="1:6" ht="27" x14ac:dyDescent="0.3">
      <c r="A9" s="84" t="s">
        <v>28</v>
      </c>
      <c r="B9" s="84" t="s">
        <v>29</v>
      </c>
      <c r="C9" s="85" t="s">
        <v>112</v>
      </c>
      <c r="D9" s="85" t="s">
        <v>31</v>
      </c>
    </row>
    <row r="10" spans="1:6" ht="27" x14ac:dyDescent="0.3">
      <c r="A10" s="88" t="s">
        <v>32</v>
      </c>
      <c r="B10" s="86" t="s">
        <v>81</v>
      </c>
      <c r="C10" s="92">
        <v>35335</v>
      </c>
      <c r="D10" s="87" t="s">
        <v>100</v>
      </c>
    </row>
    <row r="11" spans="1:6" ht="27" x14ac:dyDescent="0.3">
      <c r="A11" s="89" t="s">
        <v>54</v>
      </c>
      <c r="B11" s="86" t="s">
        <v>55</v>
      </c>
      <c r="C11" s="92">
        <v>517.66</v>
      </c>
      <c r="D11" s="87" t="s">
        <v>46</v>
      </c>
    </row>
    <row r="12" spans="1:6" x14ac:dyDescent="0.3">
      <c r="A12" s="42"/>
      <c r="B12" s="48" t="s">
        <v>34</v>
      </c>
      <c r="C12" s="49">
        <f>C10+C11</f>
        <v>35852.660000000003</v>
      </c>
      <c r="D12" s="50" t="s">
        <v>33</v>
      </c>
    </row>
    <row r="13" spans="1:6" x14ac:dyDescent="0.3">
      <c r="A13" s="43"/>
      <c r="B13" s="42"/>
      <c r="C13" s="42"/>
      <c r="D13" s="42"/>
    </row>
    <row r="14" spans="1:6" x14ac:dyDescent="0.3">
      <c r="A14" s="128" t="s">
        <v>27</v>
      </c>
      <c r="B14" s="128"/>
      <c r="C14" s="128"/>
      <c r="D14" s="128"/>
    </row>
    <row r="15" spans="1:6" ht="27" x14ac:dyDescent="0.3">
      <c r="A15" s="84" t="s">
        <v>28</v>
      </c>
      <c r="B15" s="84" t="s">
        <v>29</v>
      </c>
      <c r="C15" s="85" t="s">
        <v>112</v>
      </c>
      <c r="D15" s="85" t="s">
        <v>31</v>
      </c>
    </row>
    <row r="16" spans="1:6" ht="27" x14ac:dyDescent="0.3">
      <c r="A16" s="88" t="s">
        <v>32</v>
      </c>
      <c r="B16" s="86" t="s">
        <v>81</v>
      </c>
      <c r="C16" s="92">
        <v>113000</v>
      </c>
      <c r="D16" s="87" t="s">
        <v>100</v>
      </c>
      <c r="F16" s="94"/>
    </row>
    <row r="17" spans="1:6" ht="29.25" customHeight="1" x14ac:dyDescent="0.3">
      <c r="A17" s="89" t="str">
        <f>'Príloha č. 1'!A8</f>
        <v>Technické a kancelárske vybavenie</v>
      </c>
      <c r="B17" s="86" t="str">
        <f>'Príloha č. 1'!B8</f>
        <v>nákup technického a kancelárskeho vybavenia (multifunkčná farebná laserová tlačiareň, archívne skrine)</v>
      </c>
      <c r="C17" s="92">
        <v>4949.3899999999994</v>
      </c>
      <c r="D17" s="87" t="s">
        <v>46</v>
      </c>
      <c r="F17" s="94"/>
    </row>
    <row r="18" spans="1:6" x14ac:dyDescent="0.3">
      <c r="A18" s="42"/>
      <c r="B18" s="48" t="s">
        <v>34</v>
      </c>
      <c r="C18" s="49">
        <f>SUM(C16:C17)</f>
        <v>117949.39</v>
      </c>
      <c r="D18" s="50" t="s">
        <v>33</v>
      </c>
      <c r="F18" s="94"/>
    </row>
    <row r="19" spans="1:6" x14ac:dyDescent="0.3">
      <c r="A19" s="43"/>
      <c r="B19" s="42"/>
      <c r="C19" s="42"/>
      <c r="D19" s="42"/>
      <c r="F19" s="94"/>
    </row>
    <row r="20" spans="1:6" x14ac:dyDescent="0.3">
      <c r="A20" s="128" t="s">
        <v>35</v>
      </c>
      <c r="B20" s="128"/>
      <c r="C20" s="128"/>
      <c r="D20" s="128"/>
      <c r="F20" s="94"/>
    </row>
    <row r="21" spans="1:6" ht="27" x14ac:dyDescent="0.3">
      <c r="A21" s="84" t="s">
        <v>28</v>
      </c>
      <c r="B21" s="84" t="s">
        <v>29</v>
      </c>
      <c r="C21" s="85" t="s">
        <v>112</v>
      </c>
      <c r="D21" s="85" t="s">
        <v>31</v>
      </c>
      <c r="F21" s="94"/>
    </row>
    <row r="22" spans="1:6" ht="27" x14ac:dyDescent="0.3">
      <c r="A22" s="88" t="s">
        <v>32</v>
      </c>
      <c r="B22" s="86" t="s">
        <v>81</v>
      </c>
      <c r="C22" s="93">
        <v>113000</v>
      </c>
      <c r="D22" s="87" t="s">
        <v>100</v>
      </c>
      <c r="F22" s="94"/>
    </row>
    <row r="23" spans="1:6" x14ac:dyDescent="0.3">
      <c r="A23" s="42"/>
      <c r="B23" s="48" t="s">
        <v>34</v>
      </c>
      <c r="C23" s="49">
        <f>SUM(C22:C22)</f>
        <v>113000</v>
      </c>
      <c r="D23" s="50" t="s">
        <v>33</v>
      </c>
    </row>
    <row r="24" spans="1:6" x14ac:dyDescent="0.3">
      <c r="A24" s="43"/>
      <c r="B24" s="42"/>
      <c r="C24" s="42"/>
      <c r="D24" s="42"/>
    </row>
    <row r="25" spans="1:6" x14ac:dyDescent="0.3">
      <c r="A25" s="128" t="s">
        <v>37</v>
      </c>
      <c r="B25" s="128"/>
      <c r="C25" s="128"/>
      <c r="D25" s="128"/>
    </row>
    <row r="26" spans="1:6" ht="27" x14ac:dyDescent="0.3">
      <c r="A26" s="84" t="s">
        <v>28</v>
      </c>
      <c r="B26" s="84" t="s">
        <v>29</v>
      </c>
      <c r="C26" s="85" t="s">
        <v>112</v>
      </c>
      <c r="D26" s="85" t="s">
        <v>31</v>
      </c>
    </row>
    <row r="27" spans="1:6" ht="27" x14ac:dyDescent="0.3">
      <c r="A27" s="88" t="s">
        <v>32</v>
      </c>
      <c r="B27" s="86" t="s">
        <v>81</v>
      </c>
      <c r="C27" s="93">
        <v>113000</v>
      </c>
      <c r="D27" s="87" t="s">
        <v>100</v>
      </c>
    </row>
    <row r="28" spans="1:6" x14ac:dyDescent="0.3">
      <c r="A28" s="42"/>
      <c r="B28" s="48" t="s">
        <v>34</v>
      </c>
      <c r="C28" s="49">
        <f>SUM(C27:C27)</f>
        <v>113000</v>
      </c>
      <c r="D28" s="50" t="s">
        <v>33</v>
      </c>
    </row>
    <row r="29" spans="1:6" x14ac:dyDescent="0.3">
      <c r="A29" s="42"/>
      <c r="B29" s="48"/>
      <c r="C29" s="49"/>
      <c r="D29" s="50"/>
    </row>
    <row r="30" spans="1:6" ht="16.5" customHeight="1" x14ac:dyDescent="0.3">
      <c r="A30" s="128" t="s">
        <v>39</v>
      </c>
      <c r="B30" s="128"/>
      <c r="C30" s="128"/>
      <c r="D30" s="128"/>
      <c r="F30" s="79"/>
    </row>
    <row r="31" spans="1:6" ht="27" x14ac:dyDescent="0.3">
      <c r="A31" s="84" t="s">
        <v>28</v>
      </c>
      <c r="B31" s="84" t="s">
        <v>29</v>
      </c>
      <c r="C31" s="85" t="s">
        <v>40</v>
      </c>
      <c r="D31" s="85" t="s">
        <v>31</v>
      </c>
    </row>
    <row r="32" spans="1:6" ht="27" x14ac:dyDescent="0.3">
      <c r="A32" s="88" t="s">
        <v>32</v>
      </c>
      <c r="B32" s="86" t="s">
        <v>81</v>
      </c>
      <c r="C32" s="93">
        <v>67200.17</v>
      </c>
      <c r="D32" s="87" t="s">
        <v>100</v>
      </c>
      <c r="F32" s="79"/>
    </row>
    <row r="33" spans="1:6" ht="52.5" x14ac:dyDescent="0.3">
      <c r="A33" s="88" t="s">
        <v>32</v>
      </c>
      <c r="B33" s="86" t="s">
        <v>118</v>
      </c>
      <c r="C33" s="93">
        <v>5000</v>
      </c>
      <c r="D33" s="87" t="s">
        <v>117</v>
      </c>
    </row>
    <row r="34" spans="1:6" ht="39" customHeight="1" x14ac:dyDescent="0.3">
      <c r="A34" s="91" t="s">
        <v>116</v>
      </c>
      <c r="B34" s="90" t="s">
        <v>116</v>
      </c>
      <c r="C34" s="93">
        <v>24610</v>
      </c>
      <c r="D34" s="87" t="s">
        <v>113</v>
      </c>
    </row>
    <row r="35" spans="1:6" x14ac:dyDescent="0.3">
      <c r="A35" s="42"/>
      <c r="B35" s="48" t="s">
        <v>34</v>
      </c>
      <c r="C35" s="49">
        <f>SUM(C32:C34)</f>
        <v>96810.17</v>
      </c>
      <c r="D35" s="50" t="s">
        <v>33</v>
      </c>
    </row>
    <row r="36" spans="1:6" x14ac:dyDescent="0.3">
      <c r="A36" s="42"/>
      <c r="B36" s="48"/>
      <c r="C36" s="49"/>
      <c r="D36" s="50"/>
    </row>
    <row r="37" spans="1:6" x14ac:dyDescent="0.3">
      <c r="A37" s="128" t="s">
        <v>41</v>
      </c>
      <c r="B37" s="128"/>
      <c r="C37" s="128"/>
      <c r="D37" s="128"/>
    </row>
    <row r="38" spans="1:6" ht="27" x14ac:dyDescent="0.3">
      <c r="A38" s="84" t="s">
        <v>28</v>
      </c>
      <c r="B38" s="84" t="s">
        <v>29</v>
      </c>
      <c r="C38" s="85" t="s">
        <v>42</v>
      </c>
      <c r="D38" s="85" t="s">
        <v>31</v>
      </c>
    </row>
    <row r="39" spans="1:6" ht="52.5" x14ac:dyDescent="0.3">
      <c r="A39" s="88" t="s">
        <v>32</v>
      </c>
      <c r="B39" s="89" t="str">
        <f>B32</f>
        <v>mzdy, odmeny, zákonné poistné do sociálnej a zdravotnej poisťovne</v>
      </c>
      <c r="C39" s="104">
        <f>172694.33+50000</f>
        <v>222694.33</v>
      </c>
      <c r="D39" s="87" t="s">
        <v>119</v>
      </c>
    </row>
    <row r="40" spans="1:6" ht="17.25" customHeight="1" x14ac:dyDescent="0.3">
      <c r="A40" s="42"/>
      <c r="B40" s="48" t="s">
        <v>34</v>
      </c>
      <c r="C40" s="49">
        <f>SUM(C39:C39)</f>
        <v>222694.33</v>
      </c>
      <c r="D40" s="50" t="s">
        <v>33</v>
      </c>
    </row>
    <row r="41" spans="1:6" x14ac:dyDescent="0.3">
      <c r="A41" s="42"/>
      <c r="B41" s="48"/>
      <c r="C41" s="49"/>
      <c r="D41" s="50"/>
    </row>
    <row r="42" spans="1:6" x14ac:dyDescent="0.3">
      <c r="A42" s="51"/>
      <c r="B42" s="52" t="s">
        <v>101</v>
      </c>
      <c r="C42" s="53">
        <v>4094118</v>
      </c>
      <c r="D42" s="54"/>
    </row>
    <row r="43" spans="1:6" x14ac:dyDescent="0.3">
      <c r="A43" s="144" t="s">
        <v>110</v>
      </c>
      <c r="B43" s="145"/>
      <c r="C43" s="53">
        <f>'Upravená Tabuľka č. 1'!C12</f>
        <v>752228.02</v>
      </c>
      <c r="D43" s="54"/>
    </row>
    <row r="44" spans="1:6" x14ac:dyDescent="0.3">
      <c r="A44" s="51"/>
      <c r="B44" s="52" t="s">
        <v>109</v>
      </c>
      <c r="C44" s="53">
        <f>C6+C12+C18+C23+C28+C35</f>
        <v>529533.69000000006</v>
      </c>
      <c r="D44" s="54"/>
    </row>
    <row r="45" spans="1:6" x14ac:dyDescent="0.3">
      <c r="A45" s="52"/>
      <c r="B45" s="52" t="s">
        <v>111</v>
      </c>
      <c r="C45" s="53">
        <f>C43-C44</f>
        <v>222694.32999999996</v>
      </c>
      <c r="D45" s="80"/>
    </row>
    <row r="46" spans="1:6" x14ac:dyDescent="0.3">
      <c r="A46" s="77"/>
      <c r="B46" s="77"/>
      <c r="C46" s="79"/>
      <c r="D46" s="79"/>
      <c r="E46" s="79"/>
      <c r="F46" s="79">
        <f>C6+C12+C18+C23+C28+C35+C40</f>
        <v>752228.02</v>
      </c>
    </row>
    <row r="47" spans="1:6" ht="17.25" thickBot="1" x14ac:dyDescent="0.35">
      <c r="A47" s="77"/>
      <c r="B47" s="77"/>
      <c r="C47" s="79"/>
      <c r="D47" s="77"/>
    </row>
    <row r="48" spans="1:6" s="77" customFormat="1" x14ac:dyDescent="0.3">
      <c r="A48" s="95" t="s">
        <v>104</v>
      </c>
      <c r="B48" s="96"/>
      <c r="C48" s="96"/>
      <c r="D48" s="97"/>
    </row>
    <row r="49" spans="1:4" s="77" customFormat="1" x14ac:dyDescent="0.3">
      <c r="A49" s="98" t="s">
        <v>106</v>
      </c>
      <c r="B49" s="99"/>
      <c r="C49" s="99"/>
      <c r="D49" s="100"/>
    </row>
    <row r="50" spans="1:4" s="77" customFormat="1" ht="17.25" thickBot="1" x14ac:dyDescent="0.35">
      <c r="A50" s="101" t="s">
        <v>105</v>
      </c>
      <c r="B50" s="102"/>
      <c r="C50" s="102"/>
      <c r="D50" s="103"/>
    </row>
    <row r="51" spans="1:4" s="77" customFormat="1" x14ac:dyDescent="0.3"/>
    <row r="52" spans="1:4" s="77" customFormat="1" hidden="1" x14ac:dyDescent="0.3">
      <c r="B52" s="77" t="s">
        <v>47</v>
      </c>
      <c r="C52" s="79">
        <f>C45-SUM(C16:C17,C22:C22,C27,C32,C39)</f>
        <v>-411149.56000000006</v>
      </c>
    </row>
    <row r="53" spans="1:4" s="77" customFormat="1" x14ac:dyDescent="0.3">
      <c r="C53" s="79"/>
    </row>
    <row r="54" spans="1:4" s="77" customFormat="1" x14ac:dyDescent="0.3"/>
    <row r="55" spans="1:4" s="77" customFormat="1" x14ac:dyDescent="0.3"/>
    <row r="56" spans="1:4" s="77" customFormat="1" x14ac:dyDescent="0.3"/>
    <row r="57" spans="1:4" s="77" customFormat="1" x14ac:dyDescent="0.3"/>
    <row r="58" spans="1:4" s="77" customFormat="1" x14ac:dyDescent="0.3"/>
    <row r="59" spans="1:4" s="77" customFormat="1" x14ac:dyDescent="0.3"/>
    <row r="60" spans="1:4" s="77" customFormat="1" x14ac:dyDescent="0.3"/>
    <row r="61" spans="1:4" s="77" customFormat="1" x14ac:dyDescent="0.3"/>
    <row r="62" spans="1:4" s="77" customFormat="1" x14ac:dyDescent="0.3"/>
    <row r="63" spans="1:4" s="77" customFormat="1" x14ac:dyDescent="0.3"/>
    <row r="64" spans="1:4" s="77" customFormat="1" x14ac:dyDescent="0.3"/>
    <row r="65" s="77" customFormat="1" x14ac:dyDescent="0.3"/>
    <row r="66" s="77" customFormat="1" x14ac:dyDescent="0.3"/>
    <row r="67" s="77" customFormat="1" x14ac:dyDescent="0.3"/>
    <row r="68" s="77" customFormat="1" x14ac:dyDescent="0.3"/>
    <row r="69" s="77" customFormat="1" x14ac:dyDescent="0.3"/>
    <row r="70" s="77" customFormat="1" x14ac:dyDescent="0.3"/>
    <row r="71" s="77" customFormat="1" x14ac:dyDescent="0.3"/>
    <row r="72" s="77" customFormat="1" x14ac:dyDescent="0.3"/>
    <row r="73" s="77" customFormat="1" x14ac:dyDescent="0.3"/>
    <row r="74" s="77" customFormat="1" x14ac:dyDescent="0.3"/>
    <row r="75" s="77" customFormat="1" x14ac:dyDescent="0.3"/>
    <row r="76" s="77" customFormat="1" x14ac:dyDescent="0.3"/>
    <row r="77" s="77" customFormat="1" x14ac:dyDescent="0.3"/>
    <row r="78" s="77" customFormat="1" x14ac:dyDescent="0.3"/>
    <row r="79" s="77" customFormat="1" x14ac:dyDescent="0.3"/>
    <row r="80" s="77" customFormat="1" x14ac:dyDescent="0.3"/>
    <row r="81" s="77" customFormat="1" x14ac:dyDescent="0.3"/>
    <row r="82" s="77" customFormat="1" x14ac:dyDescent="0.3"/>
    <row r="83" s="77" customFormat="1" x14ac:dyDescent="0.3"/>
    <row r="84" s="77" customFormat="1" x14ac:dyDescent="0.3"/>
    <row r="85" s="77" customFormat="1" x14ac:dyDescent="0.3"/>
    <row r="86" s="77" customFormat="1" x14ac:dyDescent="0.3"/>
    <row r="87" s="77" customFormat="1" x14ac:dyDescent="0.3"/>
    <row r="88" s="77" customFormat="1" x14ac:dyDescent="0.3"/>
    <row r="89" s="77" customFormat="1" x14ac:dyDescent="0.3"/>
    <row r="90" s="77" customFormat="1" x14ac:dyDescent="0.3"/>
    <row r="91" s="77" customFormat="1" x14ac:dyDescent="0.3"/>
    <row r="92" s="77" customFormat="1" x14ac:dyDescent="0.3"/>
    <row r="93" s="77" customFormat="1" x14ac:dyDescent="0.3"/>
    <row r="94" s="77" customFormat="1" x14ac:dyDescent="0.3"/>
    <row r="95" s="77" customFormat="1" x14ac:dyDescent="0.3"/>
    <row r="96" s="77" customFormat="1" x14ac:dyDescent="0.3"/>
    <row r="97" s="77" customFormat="1" x14ac:dyDescent="0.3"/>
    <row r="98" s="77" customFormat="1" x14ac:dyDescent="0.3"/>
    <row r="99" s="77" customFormat="1" x14ac:dyDescent="0.3"/>
  </sheetData>
  <mergeCells count="8">
    <mergeCell ref="A43:B43"/>
    <mergeCell ref="A2:D2"/>
    <mergeCell ref="A8:D8"/>
    <mergeCell ref="A37:D37"/>
    <mergeCell ref="A14:D14"/>
    <mergeCell ref="A20:D20"/>
    <mergeCell ref="A25:D25"/>
    <mergeCell ref="A30:D30"/>
  </mergeCells>
  <phoneticPr fontId="13" type="noConversion"/>
  <pageMargins left="0.49" right="0.33" top="0.74803149606299213" bottom="0.35433070866141736" header="0.31496062992125984" footer="0.31496062992125984"/>
  <pageSetup paperSize="9" scale="5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Príloha č. 1</vt:lpstr>
      <vt:lpstr>Príloha č. 2</vt:lpstr>
      <vt:lpstr>Hárok1</vt:lpstr>
      <vt:lpstr>Hárok2</vt:lpstr>
      <vt:lpstr>Upravená Tabuľka č. 1</vt:lpstr>
      <vt:lpstr>Upravená Príloha č. 2</vt:lpstr>
      <vt:lpstr>Hárok1!Oblasť_tlače</vt:lpstr>
      <vt:lpstr>Hárok2!Oblasť_tlače</vt:lpstr>
      <vt:lpstr>'Príloha č. 2'!Oblasť_tlače</vt:lpstr>
      <vt:lpstr>'Upravená Príloha č. 2'!Oblasť_tlače</vt:lpstr>
      <vt:lpstr>'Upravená Tabuľka č. 1'!Oblasť_tlače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Pivková Anna</cp:lastModifiedBy>
  <cp:lastPrinted>2015-09-25T07:52:06Z</cp:lastPrinted>
  <dcterms:created xsi:type="dcterms:W3CDTF">2010-12-22T12:57:36Z</dcterms:created>
  <dcterms:modified xsi:type="dcterms:W3CDTF">2015-09-25T11:59:16Z</dcterms:modified>
</cp:coreProperties>
</file>